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5.xml" ContentType="application/vnd.openxmlformats-officedocument.spreadsheetml.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oind\Documents\Projects\diggydigsdata.github.io\assets\files\datasets\"/>
    </mc:Choice>
  </mc:AlternateContent>
  <xr:revisionPtr revIDLastSave="0" documentId="13_ncr:1_{4F93659C-AB34-46FD-B148-41F2B1379977}" xr6:coauthVersionLast="47" xr6:coauthVersionMax="47" xr10:uidLastSave="{00000000-0000-0000-0000-000000000000}"/>
  <bookViews>
    <workbookView xWindow="-120" yWindow="-120" windowWidth="29040" windowHeight="15720" xr2:uid="{2DA2A49A-8EC4-4C35-AB54-FA8D3ACF9A90}"/>
  </bookViews>
  <sheets>
    <sheet name="for_pandas" sheetId="14" r:id="rId1"/>
    <sheet name="Sheet2" sheetId="6" r:id="rId2"/>
    <sheet name="Detail1" sheetId="10" r:id="rId3"/>
    <sheet name="Detail12" sheetId="11" r:id="rId4"/>
    <sheet name="Detail123" sheetId="12" r:id="rId5"/>
    <sheet name="Sheet5" sheetId="9" r:id="rId6"/>
    <sheet name="Without formulas" sheetId="3" r:id="rId7"/>
    <sheet name="Sheet4" sheetId="4" r:id="rId8"/>
    <sheet name="Sheet3" sheetId="13" r:id="rId9"/>
    <sheet name="Sheet1" sheetId="5" r:id="rId10"/>
    <sheet name="With formulas" sheetId="1" r:id="rId11"/>
  </sheet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7" i="14" l="1"/>
  <c r="K106" i="14"/>
  <c r="H106" i="14"/>
  <c r="L105" i="14"/>
  <c r="H105" i="14"/>
  <c r="C64" i="3"/>
  <c r="C39" i="3"/>
  <c r="C27" i="3"/>
  <c r="C67" i="3"/>
  <c r="C36" i="3"/>
  <c r="C60" i="3"/>
  <c r="C44" i="3"/>
  <c r="C54" i="3"/>
  <c r="C34" i="3"/>
  <c r="C81" i="3"/>
  <c r="C88" i="3"/>
  <c r="C26" i="3"/>
  <c r="C49" i="3"/>
  <c r="C92" i="3"/>
  <c r="C7" i="3"/>
  <c r="C83" i="3"/>
  <c r="C80" i="3"/>
  <c r="C35" i="3"/>
  <c r="C45" i="3"/>
  <c r="C17" i="3"/>
  <c r="C82" i="3"/>
  <c r="C42" i="3"/>
  <c r="C94" i="3"/>
  <c r="C25" i="3"/>
  <c r="C5" i="3"/>
  <c r="C48" i="3"/>
  <c r="C97" i="3"/>
  <c r="C66" i="3"/>
  <c r="C52" i="3"/>
  <c r="C14" i="3"/>
  <c r="C74" i="3"/>
  <c r="C65" i="3"/>
  <c r="C58" i="3"/>
  <c r="C6" i="3"/>
  <c r="C21" i="3"/>
  <c r="C15" i="3"/>
  <c r="C2" i="3"/>
  <c r="C87" i="3"/>
  <c r="C10" i="3"/>
  <c r="C91" i="3"/>
  <c r="C76" i="3"/>
  <c r="C69" i="3"/>
  <c r="C41" i="3"/>
  <c r="C53" i="3"/>
  <c r="C75" i="3"/>
  <c r="C4" i="3"/>
  <c r="C55" i="3"/>
  <c r="C79" i="3"/>
  <c r="C16" i="3"/>
  <c r="C13" i="3"/>
  <c r="C28" i="3"/>
  <c r="C98" i="3"/>
  <c r="C37" i="3"/>
  <c r="C8" i="3"/>
  <c r="C93" i="3"/>
  <c r="C31" i="3"/>
  <c r="C38" i="3"/>
  <c r="C95" i="3"/>
  <c r="C11" i="3"/>
  <c r="C33" i="3"/>
  <c r="C73" i="3"/>
  <c r="C78" i="3"/>
  <c r="C57" i="3"/>
  <c r="C86" i="3"/>
  <c r="C71" i="3"/>
  <c r="C85" i="3"/>
  <c r="C32" i="3"/>
  <c r="C51" i="3"/>
  <c r="C19" i="3"/>
  <c r="C40" i="3"/>
  <c r="C3" i="3"/>
  <c r="C9" i="3"/>
  <c r="C30" i="3"/>
  <c r="C47" i="3"/>
  <c r="C23" i="3"/>
  <c r="C84" i="3"/>
  <c r="C70" i="3"/>
  <c r="C56" i="3"/>
  <c r="C72" i="3"/>
  <c r="C96" i="3"/>
  <c r="C90" i="3"/>
  <c r="C29" i="3"/>
  <c r="C89" i="3"/>
  <c r="C18" i="3"/>
  <c r="C62" i="3"/>
  <c r="C12" i="3"/>
  <c r="C61" i="3"/>
  <c r="C63" i="3"/>
  <c r="C24" i="3"/>
  <c r="C50" i="3"/>
  <c r="C59" i="3"/>
  <c r="C43" i="3"/>
  <c r="C20" i="3"/>
  <c r="C77" i="3"/>
  <c r="C22" i="3"/>
  <c r="C46" i="3"/>
  <c r="C68" i="3"/>
  <c r="L17" i="3"/>
  <c r="M17" i="3" s="1"/>
  <c r="L31" i="3"/>
  <c r="M31" i="3" s="1"/>
  <c r="B101" i="3" a="1"/>
  <c r="B101" i="3" s="1"/>
  <c r="H101" i="3" s="1"/>
  <c r="J100" i="3"/>
  <c r="H100" i="3"/>
  <c r="K99" i="3"/>
  <c r="H99" i="3"/>
  <c r="L91" i="3"/>
  <c r="M91" i="3" s="1"/>
  <c r="L90" i="3"/>
  <c r="M90" i="3" s="1"/>
  <c r="L94" i="3"/>
  <c r="M94" i="3" s="1"/>
  <c r="L93" i="3"/>
  <c r="M93" i="3" s="1"/>
  <c r="L95" i="3"/>
  <c r="M95" i="3" s="1"/>
  <c r="L96" i="3"/>
  <c r="M96" i="3" s="1"/>
  <c r="L97" i="3"/>
  <c r="M97" i="3" s="1"/>
  <c r="L98" i="3"/>
  <c r="M98" i="3" s="1"/>
  <c r="L92" i="3"/>
  <c r="M92" i="3" s="1"/>
  <c r="L3" i="3"/>
  <c r="M3" i="3" s="1"/>
  <c r="L4" i="3"/>
  <c r="M4" i="3" s="1"/>
  <c r="L5" i="3"/>
  <c r="M5" i="3" s="1"/>
  <c r="L6" i="3"/>
  <c r="M6" i="3" s="1"/>
  <c r="L7" i="3"/>
  <c r="M7" i="3" s="1"/>
  <c r="L9" i="3"/>
  <c r="M9" i="3" s="1"/>
  <c r="L8" i="3"/>
  <c r="M8" i="3" s="1"/>
  <c r="L10" i="3"/>
  <c r="M10" i="3" s="1"/>
  <c r="L11" i="3"/>
  <c r="M11" i="3" s="1"/>
  <c r="L13" i="3"/>
  <c r="M13" i="3" s="1"/>
  <c r="L12" i="3"/>
  <c r="M12" i="3" s="1"/>
  <c r="L14" i="3"/>
  <c r="M14" i="3" s="1"/>
  <c r="L16" i="3"/>
  <c r="M16" i="3" s="1"/>
  <c r="L15" i="3"/>
  <c r="M15" i="3" s="1"/>
  <c r="L20" i="3"/>
  <c r="M20" i="3" s="1"/>
  <c r="L19" i="3"/>
  <c r="M19" i="3" s="1"/>
  <c r="L18" i="3"/>
  <c r="M18" i="3" s="1"/>
  <c r="L23" i="3"/>
  <c r="M23" i="3" s="1"/>
  <c r="L24" i="3"/>
  <c r="M24" i="3" s="1"/>
  <c r="L21" i="3"/>
  <c r="M21" i="3" s="1"/>
  <c r="L25" i="3"/>
  <c r="M25" i="3" s="1"/>
  <c r="L26" i="3"/>
  <c r="M26" i="3" s="1"/>
  <c r="L27" i="3"/>
  <c r="M27" i="3" s="1"/>
  <c r="L28" i="3"/>
  <c r="M28" i="3" s="1"/>
  <c r="L29" i="3"/>
  <c r="M29" i="3" s="1"/>
  <c r="L30" i="3"/>
  <c r="M30" i="3" s="1"/>
  <c r="L33" i="3"/>
  <c r="M33" i="3" s="1"/>
  <c r="L32" i="3"/>
  <c r="M32" i="3" s="1"/>
  <c r="L34" i="3"/>
  <c r="M34" i="3" s="1"/>
  <c r="L36" i="3"/>
  <c r="M36" i="3" s="1"/>
  <c r="L35" i="3"/>
  <c r="M35" i="3" s="1"/>
  <c r="L39" i="3"/>
  <c r="M39" i="3" s="1"/>
  <c r="L38" i="3"/>
  <c r="M38" i="3" s="1"/>
  <c r="L37" i="3"/>
  <c r="M37" i="3" s="1"/>
  <c r="L41" i="3"/>
  <c r="M41" i="3" s="1"/>
  <c r="L40" i="3"/>
  <c r="M40" i="3" s="1"/>
  <c r="L42" i="3"/>
  <c r="M42" i="3" s="1"/>
  <c r="L45" i="3"/>
  <c r="M45" i="3" s="1"/>
  <c r="L43" i="3"/>
  <c r="M43" i="3" s="1"/>
  <c r="L44" i="3"/>
  <c r="M44" i="3" s="1"/>
  <c r="L49" i="3"/>
  <c r="M49" i="3" s="1"/>
  <c r="L47" i="3"/>
  <c r="M47" i="3" s="1"/>
  <c r="L48" i="3"/>
  <c r="M48" i="3" s="1"/>
  <c r="L51" i="3"/>
  <c r="M51" i="3" s="1"/>
  <c r="L52" i="3"/>
  <c r="M52" i="3" s="1"/>
  <c r="L50" i="3"/>
  <c r="M50" i="3" s="1"/>
  <c r="L53" i="3"/>
  <c r="M53" i="3" s="1"/>
  <c r="L54" i="3"/>
  <c r="M54" i="3" s="1"/>
  <c r="L55" i="3"/>
  <c r="M55" i="3" s="1"/>
  <c r="L57" i="3"/>
  <c r="M57" i="3" s="1"/>
  <c r="L58" i="3"/>
  <c r="M58" i="3" s="1"/>
  <c r="L56" i="3"/>
  <c r="M56" i="3" s="1"/>
  <c r="L60" i="3"/>
  <c r="M60" i="3" s="1"/>
  <c r="L61" i="3"/>
  <c r="M61" i="3" s="1"/>
  <c r="L59" i="3"/>
  <c r="M59" i="3" s="1"/>
  <c r="L64" i="3"/>
  <c r="M64" i="3" s="1"/>
  <c r="L62" i="3"/>
  <c r="M62" i="3" s="1"/>
  <c r="L63" i="3"/>
  <c r="M63" i="3" s="1"/>
  <c r="L65" i="3"/>
  <c r="M65" i="3" s="1"/>
  <c r="L66" i="3"/>
  <c r="M66" i="3" s="1"/>
  <c r="L67" i="3"/>
  <c r="M67" i="3" s="1"/>
  <c r="L69" i="3"/>
  <c r="M69" i="3" s="1"/>
  <c r="L70" i="3"/>
  <c r="M70" i="3" s="1"/>
  <c r="L71" i="3"/>
  <c r="M71" i="3" s="1"/>
  <c r="L74" i="3"/>
  <c r="M74" i="3" s="1"/>
  <c r="L72" i="3"/>
  <c r="M72" i="3" s="1"/>
  <c r="L73" i="3"/>
  <c r="M73" i="3" s="1"/>
  <c r="L75" i="3"/>
  <c r="M75" i="3" s="1"/>
  <c r="L76" i="3"/>
  <c r="M76" i="3" s="1"/>
  <c r="L77" i="3"/>
  <c r="M77" i="3" s="1"/>
  <c r="L79" i="3"/>
  <c r="M79" i="3" s="1"/>
  <c r="L78" i="3"/>
  <c r="M78" i="3" s="1"/>
  <c r="L80" i="3"/>
  <c r="M80" i="3" s="1"/>
  <c r="L81" i="3"/>
  <c r="M81" i="3" s="1"/>
  <c r="L83" i="3"/>
  <c r="M83" i="3" s="1"/>
  <c r="L82" i="3"/>
  <c r="M82" i="3" s="1"/>
  <c r="L86" i="3"/>
  <c r="M86" i="3" s="1"/>
  <c r="L85" i="3"/>
  <c r="M85" i="3" s="1"/>
  <c r="L84" i="3"/>
  <c r="M84" i="3" s="1"/>
  <c r="Q3" i="3"/>
  <c r="R3" i="3" s="1"/>
  <c r="Q4" i="3"/>
  <c r="R4" i="3" s="1"/>
  <c r="Q2" i="3"/>
  <c r="R2" i="3" s="1"/>
  <c r="Q5" i="3"/>
  <c r="R5" i="3" s="1"/>
  <c r="Q6" i="3"/>
  <c r="R6" i="3" s="1"/>
  <c r="Q7" i="3"/>
  <c r="R7" i="3" s="1"/>
  <c r="Q9" i="3"/>
  <c r="R9" i="3" s="1"/>
  <c r="Q10" i="3"/>
  <c r="R10" i="3" s="1"/>
  <c r="Q8" i="3"/>
  <c r="R8" i="3" s="1"/>
  <c r="Q11" i="3"/>
  <c r="R11" i="3" s="1"/>
  <c r="Q13" i="3"/>
  <c r="R13" i="3" s="1"/>
  <c r="Q14" i="3"/>
  <c r="R14" i="3" s="1"/>
  <c r="Q12" i="3"/>
  <c r="R12" i="3" s="1"/>
  <c r="Q17" i="3"/>
  <c r="R17" i="3" s="1"/>
  <c r="Q16" i="3"/>
  <c r="R16" i="3" s="1"/>
  <c r="Q15" i="3"/>
  <c r="R15" i="3" s="1"/>
  <c r="Q18" i="3"/>
  <c r="R18" i="3" s="1"/>
  <c r="Q20" i="3"/>
  <c r="R20" i="3" s="1"/>
  <c r="Q19" i="3"/>
  <c r="R19" i="3" s="1"/>
  <c r="Q23" i="3"/>
  <c r="R23" i="3" s="1"/>
  <c r="Q24" i="3"/>
  <c r="R24" i="3" s="1"/>
  <c r="Q21" i="3"/>
  <c r="R21" i="3" s="1"/>
  <c r="Q27" i="3"/>
  <c r="R27" i="3" s="1"/>
  <c r="Q25" i="3"/>
  <c r="R25" i="3" s="1"/>
  <c r="Q26" i="3"/>
  <c r="R26" i="3" s="1"/>
  <c r="Q28" i="3"/>
  <c r="R28" i="3" s="1"/>
  <c r="Q30" i="3"/>
  <c r="R30" i="3" s="1"/>
  <c r="Q29" i="3"/>
  <c r="R29" i="3" s="1"/>
  <c r="Q33" i="3"/>
  <c r="R33" i="3" s="1"/>
  <c r="Q32" i="3"/>
  <c r="R32" i="3" s="1"/>
  <c r="Q31" i="3"/>
  <c r="R31" i="3" s="1"/>
  <c r="Q36" i="3"/>
  <c r="R36" i="3" s="1"/>
  <c r="Q34" i="3"/>
  <c r="R34" i="3" s="1"/>
  <c r="Q35" i="3"/>
  <c r="R35" i="3" s="1"/>
  <c r="Q37" i="3"/>
  <c r="R37" i="3" s="1"/>
  <c r="Q38" i="3"/>
  <c r="R38" i="3" s="1"/>
  <c r="Q39" i="3"/>
  <c r="R39" i="3" s="1"/>
  <c r="Q40" i="3"/>
  <c r="R40" i="3" s="1"/>
  <c r="Q41" i="3"/>
  <c r="R41" i="3" s="1"/>
  <c r="Q42" i="3"/>
  <c r="R42" i="3" s="1"/>
  <c r="Q43" i="3"/>
  <c r="R43" i="3" s="1"/>
  <c r="Q44" i="3"/>
  <c r="R44" i="3" s="1"/>
  <c r="Q45" i="3"/>
  <c r="R45" i="3" s="1"/>
  <c r="Q48" i="3"/>
  <c r="R48" i="3" s="1"/>
  <c r="Q47" i="3"/>
  <c r="R47" i="3" s="1"/>
  <c r="Q49" i="3"/>
  <c r="R49" i="3" s="1"/>
  <c r="Q52" i="3"/>
  <c r="R52" i="3" s="1"/>
  <c r="Q50" i="3"/>
  <c r="R50" i="3" s="1"/>
  <c r="Q51" i="3"/>
  <c r="R51" i="3" s="1"/>
  <c r="Q53" i="3"/>
  <c r="R53" i="3" s="1"/>
  <c r="Q55" i="3"/>
  <c r="R55" i="3" s="1"/>
  <c r="Q54" i="3"/>
  <c r="R54" i="3" s="1"/>
  <c r="Q56" i="3"/>
  <c r="R56" i="3" s="1"/>
  <c r="Q57" i="3"/>
  <c r="R57" i="3" s="1"/>
  <c r="Q58" i="3"/>
  <c r="R58" i="3" s="1"/>
  <c r="Q59" i="3"/>
  <c r="R59" i="3" s="1"/>
  <c r="Q61" i="3"/>
  <c r="R61" i="3" s="1"/>
  <c r="Q60" i="3"/>
  <c r="R60" i="3" s="1"/>
  <c r="Q62" i="3"/>
  <c r="R62" i="3" s="1"/>
  <c r="Q63" i="3"/>
  <c r="R63" i="3" s="1"/>
  <c r="Q64" i="3"/>
  <c r="R64" i="3" s="1"/>
  <c r="Q67" i="3"/>
  <c r="R67" i="3" s="1"/>
  <c r="Q66" i="3"/>
  <c r="R66" i="3" s="1"/>
  <c r="Q65" i="3"/>
  <c r="R65" i="3" s="1"/>
  <c r="Q69" i="3"/>
  <c r="R69" i="3" s="1"/>
  <c r="Q71" i="3"/>
  <c r="R71" i="3" s="1"/>
  <c r="Q70" i="3"/>
  <c r="R70" i="3" s="1"/>
  <c r="Q73" i="3"/>
  <c r="R73" i="3" s="1"/>
  <c r="Q72" i="3"/>
  <c r="R72" i="3" s="1"/>
  <c r="Q74" i="3"/>
  <c r="R74" i="3" s="1"/>
  <c r="Q75" i="3"/>
  <c r="R75" i="3" s="1"/>
  <c r="Q76" i="3"/>
  <c r="R76" i="3" s="1"/>
  <c r="Q77" i="3"/>
  <c r="R77" i="3" s="1"/>
  <c r="Q80" i="3"/>
  <c r="R80" i="3" s="1"/>
  <c r="Q79" i="3"/>
  <c r="R79" i="3" s="1"/>
  <c r="Q78" i="3"/>
  <c r="R78" i="3" s="1"/>
  <c r="Q83" i="3"/>
  <c r="R83" i="3" s="1"/>
  <c r="Q82" i="3"/>
  <c r="R82" i="3" s="1"/>
  <c r="Q81" i="3"/>
  <c r="R81" i="3" s="1"/>
  <c r="Q89" i="3"/>
  <c r="Q88" i="3"/>
  <c r="R88" i="3" s="1"/>
  <c r="Q87" i="3"/>
  <c r="R87" i="3" s="1"/>
  <c r="Q90" i="3"/>
  <c r="R90" i="3" s="1"/>
  <c r="Q92" i="3"/>
  <c r="R92" i="3" s="1"/>
  <c r="Q91" i="3"/>
  <c r="R91" i="3" s="1"/>
  <c r="Q93" i="3"/>
  <c r="R93" i="3" s="1"/>
  <c r="Q95" i="3"/>
  <c r="R95" i="3" s="1"/>
  <c r="Q94" i="3"/>
  <c r="R94" i="3" s="1"/>
  <c r="L2" i="3"/>
  <c r="M2" i="3" s="1"/>
  <c r="D25" i="1" a="1"/>
  <c r="D25" i="1" s="1"/>
  <c r="D26" i="1" a="1"/>
  <c r="D26" i="1"/>
  <c r="D27" i="1" a="1"/>
  <c r="D27" i="1"/>
  <c r="D28" i="1" a="1"/>
  <c r="D28" i="1"/>
  <c r="D29" i="1" a="1"/>
  <c r="D29" i="1"/>
  <c r="D30" i="1" a="1"/>
  <c r="D30" i="1"/>
  <c r="D31" i="1" a="1"/>
  <c r="D31" i="1" s="1"/>
  <c r="D32" i="1" a="1"/>
  <c r="D32" i="1"/>
  <c r="D2" i="1" a="1"/>
  <c r="D2" i="1" s="1"/>
  <c r="D3" i="1" a="1"/>
  <c r="D3" i="1" s="1"/>
  <c r="D4" i="1" a="1"/>
  <c r="D4" i="1" s="1"/>
  <c r="D5" i="1" a="1"/>
  <c r="D5" i="1"/>
  <c r="D6" i="1" a="1"/>
  <c r="D6" i="1" s="1"/>
  <c r="D7" i="1" a="1"/>
  <c r="D7" i="1"/>
  <c r="D8" i="1" a="1"/>
  <c r="D8" i="1" s="1"/>
  <c r="D9" i="1" a="1"/>
  <c r="D9" i="1" s="1"/>
  <c r="D10" i="1" a="1"/>
  <c r="D10" i="1" s="1"/>
  <c r="D11" i="1" a="1"/>
  <c r="D11" i="1"/>
  <c r="D12" i="1" a="1"/>
  <c r="D12" i="1" s="1"/>
  <c r="D13" i="1" a="1"/>
  <c r="D13" i="1"/>
  <c r="D14" i="1" a="1"/>
  <c r="D14" i="1" s="1"/>
  <c r="D15" i="1" a="1"/>
  <c r="D15" i="1" s="1"/>
  <c r="D16" i="1" a="1"/>
  <c r="D16" i="1" s="1"/>
  <c r="D17" i="1" a="1"/>
  <c r="D17" i="1"/>
  <c r="D18" i="1" a="1"/>
  <c r="D18" i="1" s="1"/>
  <c r="D19" i="1" a="1"/>
  <c r="D19" i="1"/>
  <c r="D20" i="1" a="1"/>
  <c r="D20" i="1" s="1"/>
  <c r="D21" i="1" a="1"/>
  <c r="D21" i="1" s="1"/>
  <c r="D22" i="1" a="1"/>
  <c r="D22" i="1" s="1"/>
  <c r="D23" i="1" a="1"/>
  <c r="D23" i="1"/>
  <c r="D24" i="1" a="1"/>
  <c r="D24" i="1" s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2" i="1"/>
  <c r="B3" i="1"/>
  <c r="B4" i="1"/>
  <c r="B5" i="1"/>
  <c r="B6" i="1"/>
  <c r="B1" i="1"/>
  <c r="C1" i="1"/>
  <c r="D1" i="1" s="1" a="1"/>
  <c r="D1" i="1" s="1"/>
  <c r="L106" i="14" l="1"/>
  <c r="L99" i="3"/>
  <c r="K100" i="3"/>
  <c r="Q99" i="3"/>
  <c r="R89" i="3"/>
  <c r="R99" i="3" s="1"/>
  <c r="M99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<sst xmlns="http://schemas.openxmlformats.org/spreadsheetml/2006/main" count="2164" uniqueCount="176">
  <si>
    <t>1992:93: Crystal Palace, Middlesbrough, Nottingham Forest</t>
  </si>
  <si>
    <t>1993-94: Sheffield United, Oldham Athletic, Swindon Town</t>
  </si>
  <si>
    <t>1994-95: Crystal Palace, Norwich City, Leicester City, Ipswich Town</t>
  </si>
  <si>
    <t>1995-96: Manchester City, Queens Park Rangers, Bolton Wanderers</t>
  </si>
  <si>
    <t>1996-97: Sunderland, Middlesbrough, Nottingham Forest</t>
  </si>
  <si>
    <t>1997-98: Bolton Wanderers, Barnsley, Crystal Palace</t>
  </si>
  <si>
    <t>1998-99: Charlton Athletic, Blackburn Rovers, Nottingham Forest</t>
  </si>
  <si>
    <t>1999-2000: Wimbledon, Sheffield Wednesday, Watford</t>
  </si>
  <si>
    <t>2000-01: Manchester City, Coventry City, Bradford City</t>
  </si>
  <si>
    <t>2001-02: Ipswich Town, Derby County, Leicester City</t>
  </si>
  <si>
    <t>2002-03: West Ham United, West Bromwich Albion, Sunderland</t>
  </si>
  <si>
    <t>2003-04: Leicester City, Leeds United, Wolverhampton Wanderers</t>
  </si>
  <si>
    <t>2004-05: Crystal Palace, Norwich City, Southampton</t>
  </si>
  <si>
    <t>2005-06: Birmingham City, West Bromwich Albion, Sunderland</t>
  </si>
  <si>
    <t>2006-07: Sheffield United, Charlton Athletic, Watford</t>
  </si>
  <si>
    <t>2007-08: Reading, Birmingham City, Derby County</t>
  </si>
  <si>
    <t>2008-09: Newcastle United, Middlesbrough, West Bromwich Albion</t>
  </si>
  <si>
    <t>2009-10: Burnley, Hull City, Portsmouth</t>
  </si>
  <si>
    <t>2010-11: Birmingham City, Blackpool, West Ham United</t>
  </si>
  <si>
    <t>2011-12: Bolton Wanderers, Blackburn Rovers, Wolverhampton Wanderers</t>
  </si>
  <si>
    <t>2012-13: Wigan Athletic, Reading, Queens Park Rangers</t>
  </si>
  <si>
    <t>2013-14: Norwich City, Fulham, Cardiff City</t>
  </si>
  <si>
    <t>2014-15: Hull City, Burnley, Queens Park Rangers</t>
  </si>
  <si>
    <t>2015-16: Newcastle United, Norwich City, Aston Villa</t>
  </si>
  <si>
    <t>2016-17: Sunderland, Middlesbrough, Hull City</t>
  </si>
  <si>
    <t>2017-18: Swansea City, Stoke City, West Bromwich Albion</t>
  </si>
  <si>
    <t>2018-19: Cardiff City, Fulham, Huddersfield Town</t>
  </si>
  <si>
    <t>2019-20: Bournemouth, Watford, Norwich City</t>
  </si>
  <si>
    <t>2020-21: Fulham, West Bromwich Albion, Sheffield United</t>
  </si>
  <si>
    <t>2021-22: Burnley, Watford, Norwich City</t>
  </si>
  <si>
    <t>2022-23: Leicester City, Leeds United, Southampton</t>
  </si>
  <si>
    <t>2023-24: Luton Town, Burnley, Sheffield United</t>
  </si>
  <si>
    <t>1993-94</t>
  </si>
  <si>
    <t>1994-95</t>
  </si>
  <si>
    <t>1995-96</t>
  </si>
  <si>
    <t>1996-97</t>
  </si>
  <si>
    <t>1997-98</t>
  </si>
  <si>
    <t>1998-99</t>
  </si>
  <si>
    <t>1999-2000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</si>
  <si>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</si>
  <si>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</si>
  <si>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</si>
  <si>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</si>
  <si>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</si>
  <si>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</si>
  <si>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</si>
  <si>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</si>
  <si>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</si>
  <si>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</si>
  <si>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</si>
  <si>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</si>
  <si>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</si>
  <si>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</si>
  <si>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</si>
  <si>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</si>
  <si>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</si>
  <si>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</si>
  <si>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</si>
  <si>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</si>
  <si>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2020-21</t>
  </si>
  <si>
    <t>2021-22</t>
  </si>
  <si>
    <t>2022-23</t>
  </si>
  <si>
    <t>2023-24</t>
  </si>
  <si>
    <t xml:space="preserve"> Crystal Palace</t>
  </si>
  <si>
    <t xml:space="preserve"> Middlesbrough</t>
  </si>
  <si>
    <t xml:space="preserve"> Nottingham Forest</t>
  </si>
  <si>
    <t xml:space="preserve"> Sheffield United</t>
  </si>
  <si>
    <t xml:space="preserve"> Oldham Athletic</t>
  </si>
  <si>
    <t xml:space="preserve"> Swindon Town</t>
  </si>
  <si>
    <t xml:space="preserve"> Manchester City</t>
  </si>
  <si>
    <t xml:space="preserve"> Queens Park Rangers</t>
  </si>
  <si>
    <t xml:space="preserve"> Bolton Wanderers</t>
  </si>
  <si>
    <t xml:space="preserve"> Sunderland</t>
  </si>
  <si>
    <t xml:space="preserve"> Barnsley</t>
  </si>
  <si>
    <t xml:space="preserve"> Charlton Athletic</t>
  </si>
  <si>
    <t xml:space="preserve"> Blackburn Rovers</t>
  </si>
  <si>
    <t xml:space="preserve"> Wimbledon</t>
  </si>
  <si>
    <t xml:space="preserve"> Sheffield Wednesday</t>
  </si>
  <si>
    <t xml:space="preserve"> Watford</t>
  </si>
  <si>
    <t xml:space="preserve"> Coventry City</t>
  </si>
  <si>
    <t xml:space="preserve"> Bradford City</t>
  </si>
  <si>
    <t xml:space="preserve"> Ipswich Town</t>
  </si>
  <si>
    <t xml:space="preserve"> Derby County</t>
  </si>
  <si>
    <t xml:space="preserve"> Leicester City</t>
  </si>
  <si>
    <t xml:space="preserve"> West Ham United</t>
  </si>
  <si>
    <t xml:space="preserve"> West Bromwich Albion</t>
  </si>
  <si>
    <t xml:space="preserve"> Leeds United</t>
  </si>
  <si>
    <t xml:space="preserve"> Wolverhampton Wanderers</t>
  </si>
  <si>
    <t xml:space="preserve"> Norwich City</t>
  </si>
  <si>
    <t xml:space="preserve"> Southampton</t>
  </si>
  <si>
    <t xml:space="preserve"> Birmingham City</t>
  </si>
  <si>
    <t xml:space="preserve"> Reading</t>
  </si>
  <si>
    <t xml:space="preserve"> Newcastle United</t>
  </si>
  <si>
    <t xml:space="preserve"> Burnley</t>
  </si>
  <si>
    <t xml:space="preserve"> Hull City</t>
  </si>
  <si>
    <t xml:space="preserve"> Portsmouth</t>
  </si>
  <si>
    <t xml:space="preserve"> Blackpool</t>
  </si>
  <si>
    <t xml:space="preserve"> Wigan Athletic</t>
  </si>
  <si>
    <t xml:space="preserve"> Fulham</t>
  </si>
  <si>
    <t xml:space="preserve"> Cardiff City</t>
  </si>
  <si>
    <t xml:space="preserve"> Aston Villa</t>
  </si>
  <si>
    <t xml:space="preserve"> Swansea City</t>
  </si>
  <si>
    <t xml:space="preserve"> Stoke City</t>
  </si>
  <si>
    <t xml:space="preserve"> Huddersfield Town</t>
  </si>
  <si>
    <t xml:space="preserve"> Luton Town</t>
  </si>
  <si>
    <t>1992-93</t>
  </si>
  <si>
    <t>Last</t>
  </si>
  <si>
    <t>3rd Last</t>
  </si>
  <si>
    <t>2nd Last</t>
  </si>
  <si>
    <t>4th Last</t>
  </si>
  <si>
    <t>Relegated Team</t>
  </si>
  <si>
    <t>Position</t>
  </si>
  <si>
    <t>Championship</t>
  </si>
  <si>
    <t>PL</t>
  </si>
  <si>
    <t>Year Before</t>
  </si>
  <si>
    <t>1991-1992</t>
  </si>
  <si>
    <t>1992-1993</t>
  </si>
  <si>
    <t>1993-1994</t>
  </si>
  <si>
    <t>1994-1995</t>
  </si>
  <si>
    <t>2 years after</t>
  </si>
  <si>
    <t>2024-25</t>
  </si>
  <si>
    <t>2025-26</t>
  </si>
  <si>
    <t>COVID</t>
  </si>
  <si>
    <t>Year After</t>
  </si>
  <si>
    <t>League 1</t>
  </si>
  <si>
    <t>Year Before Att</t>
  </si>
  <si>
    <t>Year Before Div</t>
  </si>
  <si>
    <t>2 Years After Div</t>
  </si>
  <si>
    <t>Loss/Gain</t>
  </si>
  <si>
    <t>Loss/Gain %</t>
  </si>
  <si>
    <t>Loss/Gain 2yrs.</t>
  </si>
  <si>
    <t>Loss/Gain % 2 yrs.</t>
  </si>
  <si>
    <t>Row Labels</t>
  </si>
  <si>
    <t>Grand Total</t>
  </si>
  <si>
    <t>Average of Loss/Gain % 2 yrs.</t>
  </si>
  <si>
    <t>Sum of Loss/Gain</t>
  </si>
  <si>
    <t>Sum of Loss/Gain 2yrs.</t>
  </si>
  <si>
    <t xml:space="preserve"> Bournemouth*</t>
  </si>
  <si>
    <t xml:space="preserve"> Watford*</t>
  </si>
  <si>
    <t xml:space="preserve"> Norwich City*</t>
  </si>
  <si>
    <t xml:space="preserve"> Fulham*</t>
  </si>
  <si>
    <t xml:space="preserve"> West Bromwich Albion*</t>
  </si>
  <si>
    <t xml:space="preserve"> Sheffield United*</t>
  </si>
  <si>
    <t>Avg. of Loss/Gain %</t>
  </si>
  <si>
    <t>Average of Loss/Gain %</t>
  </si>
  <si>
    <t>Season</t>
  </si>
  <si>
    <t>Attendance</t>
  </si>
  <si>
    <t>Attendance year after</t>
  </si>
  <si>
    <t>Attendance 2 years after</t>
  </si>
  <si>
    <t>Year After Division</t>
  </si>
  <si>
    <t>Overall</t>
  </si>
  <si>
    <t>Covid</t>
  </si>
  <si>
    <t>(Multiple Items)</t>
  </si>
  <si>
    <t>Excluding Middlesborough and Leicester</t>
  </si>
  <si>
    <t>Details for Average of Loss/Gain % - Relegated Team:  Burnley, Year After Division: Championship, 2 Years After Div: (blank), 2 Years After Div2: Group1, Loss/Gain 2yrs.: -14311 (+)</t>
  </si>
  <si>
    <t>Details for Average of Loss/Gain % - 2 Years After Div: (blank), 2 Years After Div2: Group1, Loss/Gain 2yrs.: -14311 (+)</t>
  </si>
  <si>
    <t>Excluding Middlesborough, Leicester and Sunderland</t>
  </si>
  <si>
    <t>Destination during Championship Season</t>
  </si>
  <si>
    <t>Column1</t>
  </si>
  <si>
    <t>Fulham</t>
  </si>
  <si>
    <t xml:space="preserve"> Bournemouth</t>
  </si>
  <si>
    <t>West Bromwich Albion</t>
  </si>
  <si>
    <t>Sheffield United</t>
  </si>
  <si>
    <t>Leicester City</t>
  </si>
  <si>
    <t>Ipswich Town</t>
  </si>
  <si>
    <t>Southampton</t>
  </si>
  <si>
    <t>Year Before Was Covid</t>
  </si>
  <si>
    <t>Covid Year</t>
  </si>
  <si>
    <t>2026-27</t>
  </si>
  <si>
    <t>SEASON</t>
  </si>
  <si>
    <t>TEAM</t>
  </si>
  <si>
    <t>DIVISION</t>
  </si>
  <si>
    <t>POSITION</t>
  </si>
  <si>
    <t>COVID_YEAR</t>
  </si>
  <si>
    <t>ATTENDANCE</t>
  </si>
  <si>
    <t>Year_vs_relegation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</si>
</sst>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color rgb="FF000000"/>
      <name val="Segoe UI"/>
      <family val="2"/>
    </font>
    <font>
      <sz val="8"/>
      <name val="Aptos Narrow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4"/>
      <color theme="1"/>
      <name val="Calibri"/>
      <family val="2"/>
    </font>
    <font>
      <sz val="12"/>
      <color rgb="FF1E1E1E"/>
      <name val="Segoe UI"/>
      <family val="2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/>
    <xf numFmtId="164" fontId="5" fillId="0" borderId="0" xfId="0" applyNumberFormat="1" applyFont="1"/>
    <xf numFmtId="0" fontId="0" fillId="0" borderId="0" xfId="0" applyAlignment="1">
      <alignment vertical="top"/>
    </xf>
    <xf numFmtId="164" fontId="6" fillId="0" borderId="0" xfId="0" applyNumberFormat="1" applyFont="1"/>
    <xf numFmtId="0" fontId="7" fillId="0" borderId="0" xfId="0" applyFont="1" applyAlignment="1">
      <alignment vertical="top"/>
    </xf>
    <xf numFmtId="1" fontId="5" fillId="0" borderId="0" xfId="0" applyNumberFormat="1" applyFont="1"/>
    <xf numFmtId="3" fontId="6" fillId="0" borderId="0" xfId="0" applyNumberFormat="1" applyFont="1"/>
    <xf numFmtId="3" fontId="5" fillId="0" borderId="0" xfId="0" applyNumberFormat="1" applyFont="1"/>
    <xf numFmtId="9" fontId="5" fillId="0" borderId="0" xfId="1" applyFont="1"/>
    <xf numFmtId="9" fontId="0" fillId="0" borderId="0" xfId="0" applyNumberFormat="1"/>
    <xf numFmtId="3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2" fontId="0" fillId="0" borderId="0" xfId="0" applyNumberFormat="1"/>
    <xf numFmtId="165" fontId="6" fillId="0" borderId="0" xfId="1" applyNumberFormat="1" applyFont="1"/>
    <xf numFmtId="10" fontId="5" fillId="0" borderId="0" xfId="0" applyNumberFormat="1" applyFont="1"/>
    <xf numFmtId="10" fontId="0" fillId="0" borderId="0" xfId="0" applyNumberFormat="1"/>
    <xf numFmtId="0" fontId="8" fillId="0" borderId="0" xfId="0" applyFont="1"/>
    <xf numFmtId="0" fontId="0" fillId="0" borderId="0" xfId="0" applyAlignment="1">
      <alignment horizontal="left" indent="1"/>
    </xf>
    <xf numFmtId="165" fontId="5" fillId="0" borderId="0" xfId="1" applyNumberFormat="1" applyFont="1"/>
    <xf numFmtId="0" fontId="9" fillId="0" borderId="0" xfId="0" applyFont="1"/>
    <xf numFmtId="49" fontId="5" fillId="0" borderId="0" xfId="0" applyNumberFormat="1" applyFont="1"/>
    <xf numFmtId="49" fontId="7" fillId="0" borderId="0" xfId="0" applyNumberFormat="1" applyFont="1" applyAlignment="1">
      <alignment vertical="top"/>
    </xf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7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numFmt numFmtId="13" formatCode="0%"/>
    </dxf>
    <dxf>
      <numFmt numFmtId="13" formatCode="0%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3" formatCode="0%"/>
    </dxf>
    <dxf>
      <numFmt numFmtId="13" formatCode="0%"/>
    </dxf>
    <dxf>
      <numFmt numFmtId="14" formatCode="0.00%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</dxf>
    <dxf>
      <numFmt numFmtId="3" formatCode="#,##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" formatCode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general" vertical="top" textRotation="0" wrapText="0" indent="0" justifyLastLine="0" shrinkToFit="0" readingOrder="0"/>
    </dxf>
    <dxf>
      <numFmt numFmtId="14" formatCode="0.00%"/>
    </dxf>
    <dxf>
      <numFmt numFmtId="14" formatCode="0.00%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164" formatCode="0.00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3" formatCode="#,##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[Relegation Attendance Churn_copy.xlsx]Sheet1!PivotTable1</c:name>
    <c:fmtId val="0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Average of Loss/Gain %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Sheet1!$A$4:$A$36</c:f>
              <c:strCache>
                <c:ptCount val="32"/>
                <c:pt idx="0">
                  <c:v>1992-93</c:v>
                </c:pt>
                <c:pt idx="1">
                  <c:v>1993-94</c:v>
                </c:pt>
                <c:pt idx="2">
                  <c:v>1994-95</c:v>
                </c:pt>
                <c:pt idx="3">
                  <c:v>1995-96</c:v>
                </c:pt>
                <c:pt idx="4">
                  <c:v>1996-97</c:v>
                </c:pt>
                <c:pt idx="5">
                  <c:v>1997-98</c:v>
                </c:pt>
                <c:pt idx="6">
                  <c:v>1998-99</c:v>
                </c:pt>
                <c:pt idx="7">
                  <c:v>1999-2000</c:v>
                </c:pt>
                <c:pt idx="8">
                  <c:v>2000-01</c:v>
                </c:pt>
                <c:pt idx="9">
                  <c:v>2001-02</c:v>
                </c:pt>
                <c:pt idx="10">
                  <c:v>2002-03</c:v>
                </c:pt>
                <c:pt idx="11">
                  <c:v>2003-04</c:v>
                </c:pt>
                <c:pt idx="12">
                  <c:v>2004-05</c:v>
                </c:pt>
                <c:pt idx="13">
                  <c:v>2005-06</c:v>
                </c:pt>
                <c:pt idx="14">
                  <c:v>2006-07</c:v>
                </c:pt>
                <c:pt idx="15">
                  <c:v>2007-08</c:v>
                </c:pt>
                <c:pt idx="16">
                  <c:v>2008-09</c:v>
                </c:pt>
                <c:pt idx="17">
                  <c:v>2009-10</c:v>
                </c:pt>
                <c:pt idx="18">
                  <c:v>2010-11</c:v>
                </c:pt>
                <c:pt idx="19">
                  <c:v>2011-12</c:v>
                </c:pt>
                <c:pt idx="20">
                  <c:v>2012-13</c:v>
                </c:pt>
                <c:pt idx="21">
                  <c:v>2013-14</c:v>
                </c:pt>
                <c:pt idx="22">
                  <c:v>2014-15</c:v>
                </c:pt>
                <c:pt idx="23">
                  <c:v>2015-16</c:v>
                </c:pt>
                <c:pt idx="24">
                  <c:v>2016-17</c:v>
                </c:pt>
                <c:pt idx="25">
                  <c:v>2017-18</c:v>
                </c:pt>
                <c:pt idx="26">
                  <c:v>2018-19</c:v>
                </c:pt>
                <c:pt idx="27">
                  <c:v>2019-20</c:v>
                </c:pt>
                <c:pt idx="28">
                  <c:v>2020-21</c:v>
                </c:pt>
                <c:pt idx="29">
                  <c:v>2021-22</c:v>
                </c:pt>
                <c:pt idx="30">
                  <c:v>2022-23</c:v>
                </c:pt>
                <c:pt idx="31">
                  <c:v>2023-24</c:v>
                </c:pt>
              </c:strCache>
            </c:strRef>
          </c:cat>
          <c:val>
            <c:numRef>
              <c:f>Sheet1!$B$4:$B$36</c:f>
              <c:numCache>
                <c:formatCode>0%</c:formatCode>
                <c:ptCount val="32"/>
                <c:pt idx="0">
                  <c:v>-0.11679435749095135</c:v>
                </c:pt>
                <c:pt idx="1">
                  <c:v>-0.31687674956624307</c:v>
                </c:pt>
                <c:pt idx="2">
                  <c:v>-0.1510782780146446</c:v>
                </c:pt>
                <c:pt idx="3">
                  <c:v>-0.13291177524184353</c:v>
                </c:pt>
                <c:pt idx="4">
                  <c:v>0.1490859891517427</c:v>
                </c:pt>
                <c:pt idx="5">
                  <c:v>-0.19734529664951136</c:v>
                </c:pt>
                <c:pt idx="6">
                  <c:v>-0.18722553018578006</c:v>
                </c:pt>
                <c:pt idx="7">
                  <c:v>-0.33749748330345786</c:v>
                </c:pt>
                <c:pt idx="8">
                  <c:v>-0.13597346116801512</c:v>
                </c:pt>
                <c:pt idx="9">
                  <c:v>0.12335822260215547</c:v>
                </c:pt>
                <c:pt idx="10">
                  <c:v>-0.16174649892041573</c:v>
                </c:pt>
                <c:pt idx="11">
                  <c:v>-0.16748472074974752</c:v>
                </c:pt>
                <c:pt idx="12">
                  <c:v>-0.13225115959857717</c:v>
                </c:pt>
                <c:pt idx="13">
                  <c:v>-0.14682567798630372</c:v>
                </c:pt>
                <c:pt idx="14">
                  <c:v>-0.12528816526405587</c:v>
                </c:pt>
                <c:pt idx="15">
                  <c:v>-0.17272019157966792</c:v>
                </c:pt>
                <c:pt idx="16">
                  <c:v>-0.18293943552342853</c:v>
                </c:pt>
                <c:pt idx="17">
                  <c:v>-0.18281560272290112</c:v>
                </c:pt>
                <c:pt idx="18">
                  <c:v>-0.1722116771350588</c:v>
                </c:pt>
                <c:pt idx="19">
                  <c:v>-0.24176304653672362</c:v>
                </c:pt>
                <c:pt idx="20">
                  <c:v>-0.15859222694906036</c:v>
                </c:pt>
                <c:pt idx="21">
                  <c:v>-0.17180556353089058</c:v>
                </c:pt>
                <c:pt idx="22">
                  <c:v>-0.16415173209402398</c:v>
                </c:pt>
                <c:pt idx="23">
                  <c:v>-1.4242064049037126E-2</c:v>
                </c:pt>
                <c:pt idx="24">
                  <c:v>-0.24642714870683613</c:v>
                </c:pt>
                <c:pt idx="25">
                  <c:v>-8.1988947761828454E-2</c:v>
                </c:pt>
                <c:pt idx="26">
                  <c:v>-0.19637463480435566</c:v>
                </c:pt>
                <c:pt idx="27">
                  <c:v>#N/A</c:v>
                </c:pt>
                <c:pt idx="28">
                  <c:v>#N/A</c:v>
                </c:pt>
                <c:pt idx="29">
                  <c:v>-2.332509899154701E-2</c:v>
                </c:pt>
                <c:pt idx="30">
                  <c:v>-2.3728456808982303E-2</c:v>
                </c:pt>
                <c:pt idx="31">
                  <c:v>-4.0651964858074902E-2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85-4874-AA1F-3456B140A272}"/>
            </c:ext>
          </c:extLst>
        </c:ser>
        <c:ser>
          <c:idx val="1"/>
          <c:order val="1"/>
          <c:tx>
            <c:strRef>
              <c:f>Sheet1!$C$3</c:f>
              <c:strCache>
                <c:ptCount val="1"/>
                <c:pt idx="0">
                  <c:v>Average of Loss/Gain % 2 yrs.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Sheet1!$A$4:$A$36</c:f>
              <c:strCache>
                <c:ptCount val="32"/>
                <c:pt idx="0">
                  <c:v>1992-93</c:v>
                </c:pt>
                <c:pt idx="1">
                  <c:v>1993-94</c:v>
                </c:pt>
                <c:pt idx="2">
                  <c:v>1994-95</c:v>
                </c:pt>
                <c:pt idx="3">
                  <c:v>1995-96</c:v>
                </c:pt>
                <c:pt idx="4">
                  <c:v>1996-97</c:v>
                </c:pt>
                <c:pt idx="5">
                  <c:v>1997-98</c:v>
                </c:pt>
                <c:pt idx="6">
                  <c:v>1998-99</c:v>
                </c:pt>
                <c:pt idx="7">
                  <c:v>1999-2000</c:v>
                </c:pt>
                <c:pt idx="8">
                  <c:v>2000-01</c:v>
                </c:pt>
                <c:pt idx="9">
                  <c:v>2001-02</c:v>
                </c:pt>
                <c:pt idx="10">
                  <c:v>2002-03</c:v>
                </c:pt>
                <c:pt idx="11">
                  <c:v>2003-04</c:v>
                </c:pt>
                <c:pt idx="12">
                  <c:v>2004-05</c:v>
                </c:pt>
                <c:pt idx="13">
                  <c:v>2005-06</c:v>
                </c:pt>
                <c:pt idx="14">
                  <c:v>2006-07</c:v>
                </c:pt>
                <c:pt idx="15">
                  <c:v>2007-08</c:v>
                </c:pt>
                <c:pt idx="16">
                  <c:v>2008-09</c:v>
                </c:pt>
                <c:pt idx="17">
                  <c:v>2009-10</c:v>
                </c:pt>
                <c:pt idx="18">
                  <c:v>2010-11</c:v>
                </c:pt>
                <c:pt idx="19">
                  <c:v>2011-12</c:v>
                </c:pt>
                <c:pt idx="20">
                  <c:v>2012-13</c:v>
                </c:pt>
                <c:pt idx="21">
                  <c:v>2013-14</c:v>
                </c:pt>
                <c:pt idx="22">
                  <c:v>2014-15</c:v>
                </c:pt>
                <c:pt idx="23">
                  <c:v>2015-16</c:v>
                </c:pt>
                <c:pt idx="24">
                  <c:v>2016-17</c:v>
                </c:pt>
                <c:pt idx="25">
                  <c:v>2017-18</c:v>
                </c:pt>
                <c:pt idx="26">
                  <c:v>2018-19</c:v>
                </c:pt>
                <c:pt idx="27">
                  <c:v>2019-20</c:v>
                </c:pt>
                <c:pt idx="28">
                  <c:v>2020-21</c:v>
                </c:pt>
                <c:pt idx="29">
                  <c:v>2021-22</c:v>
                </c:pt>
                <c:pt idx="30">
                  <c:v>2022-23</c:v>
                </c:pt>
                <c:pt idx="31">
                  <c:v>2023-24</c:v>
                </c:pt>
              </c:strCache>
            </c:strRef>
          </c:cat>
          <c:val>
            <c:numRef>
              <c:f>Sheet1!$C$4:$C$36</c:f>
              <c:numCache>
                <c:formatCode>0%</c:formatCode>
                <c:ptCount val="32"/>
                <c:pt idx="0">
                  <c:v>4.9635644948606304E-2</c:v>
                </c:pt>
                <c:pt idx="1">
                  <c:v>-0.3727759309484695</c:v>
                </c:pt>
                <c:pt idx="2">
                  <c:v>-9.8176212641020749E-2</c:v>
                </c:pt>
                <c:pt idx="3">
                  <c:v>4.6584660474240175E-2</c:v>
                </c:pt>
                <c:pt idx="4">
                  <c:v>0.33399295856940459</c:v>
                </c:pt>
                <c:pt idx="5">
                  <c:v>-0.28835292382090411</c:v>
                </c:pt>
                <c:pt idx="6">
                  <c:v>-0.11349260111012234</c:v>
                </c:pt>
                <c:pt idx="7">
                  <c:v>-0.31761251198886148</c:v>
                </c:pt>
                <c:pt idx="8">
                  <c:v>-0.19669296891775082</c:v>
                </c:pt>
                <c:pt idx="9">
                  <c:v>0.10348394584902663</c:v>
                </c:pt>
                <c:pt idx="10">
                  <c:v>-0.16865600053241162</c:v>
                </c:pt>
                <c:pt idx="11">
                  <c:v>-0.28483741187487505</c:v>
                </c:pt>
                <c:pt idx="12">
                  <c:v>-0.16494618539545416</c:v>
                </c:pt>
                <c:pt idx="13">
                  <c:v>3.7490251658773635E-2</c:v>
                </c:pt>
                <c:pt idx="14">
                  <c:v>-0.18570163378968571</c:v>
                </c:pt>
                <c:pt idx="15">
                  <c:v>-0.13211544123266952</c:v>
                </c:pt>
                <c:pt idx="16">
                  <c:v>-0.16441106967156913</c:v>
                </c:pt>
                <c:pt idx="17">
                  <c:v>-0.24220129378749247</c:v>
                </c:pt>
                <c:pt idx="18">
                  <c:v>-0.14179939729786617</c:v>
                </c:pt>
                <c:pt idx="19">
                  <c:v>-0.28054206723175795</c:v>
                </c:pt>
                <c:pt idx="20">
                  <c:v>-0.20651130336843493</c:v>
                </c:pt>
                <c:pt idx="21">
                  <c:v>-0.23010017094288895</c:v>
                </c:pt>
                <c:pt idx="22">
                  <c:v>-7.4463742178131398E-2</c:v>
                </c:pt>
                <c:pt idx="23">
                  <c:v>-1.3286739839791839E-2</c:v>
                </c:pt>
                <c:pt idx="24">
                  <c:v>-0.2908974844381082</c:v>
                </c:pt>
                <c:pt idx="25">
                  <c:v>-0.15208204603318262</c:v>
                </c:pt>
                <c:pt idx="26">
                  <c:v>#N/A</c:v>
                </c:pt>
                <c:pt idx="27">
                  <c:v>-3.5140538734500966E-2</c:v>
                </c:pt>
                <c:pt idx="28">
                  <c:v>#N/A</c:v>
                </c:pt>
                <c:pt idx="29">
                  <c:v>-6.8598280369862319E-3</c:v>
                </c:pt>
                <c:pt idx="30">
                  <c:v>3.0147519757310927E-3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85-4874-AA1F-3456B140A2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7087088"/>
        <c:axId val="287079888"/>
      </c:lineChart>
      <c:catAx>
        <c:axId val="28708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079888"/>
        <c:crosses val="autoZero"/>
        <c:auto val="1"/>
        <c:lblAlgn val="ctr"/>
        <c:lblOffset val="100"/>
        <c:noMultiLvlLbl val="0"/>
      </c:catAx>
      <c:valAx>
        <c:axId val="287079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7087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742949</xdr:colOff>
      <xdr:row>8</xdr:row>
      <xdr:rowOff>19050</xdr:rowOff>
    </xdr:from>
    <xdr:to>
      <xdr:col>12</xdr:col>
      <xdr:colOff>28575</xdr:colOff>
      <xdr:row>32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71FB4D-EE1A-A49E-43B6-BCE49D53A6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oin Dignan" refreshedDate="45766.03196122685" createdVersion="8" refreshedVersion="8" minRefreshableVersion="3" recordCount="97" xr:uid="{357636DA-7F5E-4715-920D-057CF0A29ED6}">
  <cacheSource type="worksheet">
    <worksheetSource name="Table1"/>
  </cacheSource>
  <cacheFields count="18">
    <cacheField name="Season" numFmtId="0">
      <sharedItems count="32">
        <s v="2018-19"/>
        <s v="1996-97"/>
        <s v="2001-02"/>
        <s v="1995-96"/>
        <s v="2005-06"/>
        <s v="1992-93"/>
        <s v="2021-22"/>
        <s v="2014-15"/>
        <s v="1994-95"/>
        <s v="2015-16"/>
        <s v="2010-11"/>
        <s v="2022-23"/>
        <s v="2000-01"/>
        <s v="1998-99"/>
        <s v="2020-21"/>
        <s v="2004-05"/>
        <s v="2013-14"/>
        <s v="2012-13"/>
        <s v="2019-20"/>
        <s v="2017-18"/>
        <s v="2008-09"/>
        <s v="2002-03"/>
        <s v="2007-08"/>
        <s v="2006-07"/>
        <s v="1999-2000"/>
        <s v="1997-98"/>
        <s v="2009-10"/>
        <s v="2003-04"/>
        <s v="2011-12"/>
        <s v="2016-17"/>
        <s v="1993-94"/>
        <s v="2023-24"/>
      </sharedItems>
    </cacheField>
    <cacheField name="Relegated Team" numFmtId="0">
      <sharedItems count="49">
        <s v=" Huddersfield Town"/>
        <s v=" Fulham"/>
        <s v=" Cardiff City"/>
        <s v=" Sunderland"/>
        <s v=" Leicester City"/>
        <s v=" Bolton Wanderers"/>
        <s v=" Middlesbrough"/>
        <s v=" Burnley"/>
        <s v=" Nottingham Forest"/>
        <s v=" Crystal Palace"/>
        <s v=" Newcastle United"/>
        <s v=" West Ham United"/>
        <s v=" Southampton"/>
        <s v=" Manchester City"/>
        <s v=" Charlton Athletic"/>
        <s v=" Sheffield United*"/>
        <s v=" Norwich City"/>
        <s v=" Ipswich Town"/>
        <s v=" Queens Park Rangers"/>
        <s v=" Norwich City*"/>
        <s v=" Leeds United"/>
        <s v=" Watford*"/>
        <s v=" West Bromwich Albion"/>
        <s v=" Birmingham City"/>
        <s v=" Aston Villa"/>
        <s v=" Watford"/>
        <s v=" Bournemouth*"/>
        <s v=" Derby County"/>
        <s v=" Blackpool"/>
        <s v=" West Bromwich Albion*"/>
        <s v=" Hull City"/>
        <s v=" Sheffield United"/>
        <s v=" Sheffield Wednesday"/>
        <s v=" Barnsley"/>
        <s v=" Portsmouth"/>
        <s v=" Wolverhampton Wanderers"/>
        <s v=" Blackburn Rovers"/>
        <s v=" Swansea City"/>
        <s v=" Stoke City"/>
        <s v=" Fulham*"/>
        <s v=" Reading"/>
        <s v=" Coventry City"/>
        <s v=" Swindon Town"/>
        <s v=" Bradford City"/>
        <s v=" Wigan Athletic"/>
        <s v=" Oldham Athletic"/>
        <s v=" Wimbledon"/>
        <s v=" Luton Town"/>
        <s v=" Bournemouth" u="1"/>
      </sharedItems>
    </cacheField>
    <cacheField name="Position" numFmtId="0">
      <sharedItems/>
    </cacheField>
    <cacheField name="Year Before" numFmtId="0">
      <sharedItems/>
    </cacheField>
    <cacheField name="Year Before Div" numFmtId="0">
      <sharedItems/>
    </cacheField>
    <cacheField name="Year Before Att" numFmtId="3">
      <sharedItems containsMixedTypes="1" containsNumber="1" containsInteger="1" minValue="8611" maxValue="51321"/>
    </cacheField>
    <cacheField name="Attendance" numFmtId="3">
      <sharedItems containsMixedTypes="1" containsNumber="1" containsInteger="1" minValue="10510" maxValue="49754"/>
    </cacheField>
    <cacheField name="Year After" numFmtId="164">
      <sharedItems/>
    </cacheField>
    <cacheField name="Year After Division" numFmtId="164">
      <sharedItems containsBlank="1" count="2">
        <s v="Championship"/>
        <m/>
      </sharedItems>
    </cacheField>
    <cacheField name="Attendance year after" numFmtId="3">
      <sharedItems containsMixedTypes="1" containsNumber="1" containsInteger="1" minValue="7901" maxValue="51106"/>
    </cacheField>
    <cacheField name="Loss/Gain" numFmtId="3">
      <sharedItems containsMixedTypes="1" containsNumber="1" containsInteger="1" minValue="-13652" maxValue="12627" count="92">
        <n v="-1455"/>
        <n v="-6167"/>
        <n v="-8586"/>
        <n v="12627"/>
        <n v="9396"/>
        <n v="-2996"/>
        <n v="-2017"/>
        <n v="146"/>
        <n v="-6324"/>
        <n v="554"/>
        <n v="1141"/>
        <n v="-2308"/>
        <n v="256"/>
        <n v="1352"/>
        <n v="-2569"/>
        <n v="-3002"/>
        <n v="-1067"/>
        <n v="-999"/>
        <n v="-1116"/>
        <n v="-258"/>
        <s v="COVID"/>
        <n v="602"/>
        <n v="-462"/>
        <n v="1029"/>
        <n v="-1123"/>
        <n v="-649"/>
        <n v="-4003"/>
        <n v="-577"/>
        <n v="-372"/>
        <n v="-5362"/>
        <n v="-1966"/>
        <n v="-767"/>
        <n v="-7100"/>
        <n v="-618"/>
        <n v="-5118"/>
        <n v="-3629"/>
        <n v="-1583"/>
        <n v="-383"/>
        <n v="-1442"/>
        <n v="-2992"/>
        <n v="-3016"/>
        <n v="-6358"/>
        <n v="-4932"/>
        <n v="-4881"/>
        <n v="-7219"/>
        <n v="-5587"/>
        <n v="-2180"/>
        <n v="-3129"/>
        <n v="-2542"/>
        <n v="-1815"/>
        <n v="-2254"/>
        <n v="-3909"/>
        <n v="-6520"/>
        <n v="-4603"/>
        <n v="-3036"/>
        <n v="-3265"/>
        <n v="-1875"/>
        <n v="-4044"/>
        <n v="-1886"/>
        <n v="-4080"/>
        <n v="-13652"/>
        <n v="-3221"/>
        <n v="-6996"/>
        <n v="-4905"/>
        <n v="-4346"/>
        <n v="-3649"/>
        <n v="-4651"/>
        <n v="-12579"/>
        <n v="-4432"/>
        <n v="-6846"/>
        <n v="-4691"/>
        <n v="-4860"/>
        <n v="-4214"/>
        <n v="-6701"/>
        <n v="-5530"/>
        <n v="-5636"/>
        <n v="-5723"/>
        <n v="-3022"/>
        <n v="-4182"/>
        <n v="-7554"/>
        <n v="-5100"/>
        <n v="-6335"/>
        <n v="-7459"/>
        <n v="-6306"/>
        <n v="-6156"/>
        <n v="-5139"/>
        <n v="-8481"/>
        <n v="-4119"/>
        <n v="-9256"/>
        <n v="176"/>
        <n v="-1941"/>
        <n v="-1545"/>
      </sharedItems>
    </cacheField>
    <cacheField name="Loss/Gain %" numFmtId="0">
      <sharedItems containsMixedTypes="1" containsNumber="1" minValue="-0.53948825552252722" maxValue="0.60517613227893596" count="92">
        <n v="-6.2707408524759728E-2"/>
        <n v="-0.25304665380985597"/>
        <n v="-0.27336984207845133"/>
        <n v="0.60517613227893596"/>
        <n v="0.47370809175699519"/>
        <n v="-0.15917543300393158"/>
        <n v="-5.9491505427088247E-2"/>
        <n v="4.8914500134012327E-3"/>
        <n v="-0.37813920114805072"/>
        <n v="2.8558173101706275E-2"/>
        <n v="5.207667731629393E-2"/>
        <n v="-0.12064189012597355"/>
        <n v="1.7075773745997867E-2"/>
        <n v="2.7173694577320415E-2"/>
        <n v="-7.6704884748596686E-2"/>
        <n v="-0.15369649805447472"/>
        <n v="-3.5052562417871219E-2"/>
        <n v="-2.9332315461859181E-2"/>
        <n v="-4.0044493882091213E-2"/>
        <n v="-1.3019781994348001E-2"/>
        <s v="COVID"/>
        <n v="2.4722792607802874E-2"/>
        <n v="-1.7235590374930051E-2"/>
        <n v="4.2127241464013754E-2"/>
        <n v="-6.3164407446988022E-2"/>
        <n v="-2.035312196192806E-2"/>
        <n v="-0.16280961483710904"/>
        <n v="-1.5779686047147624E-2"/>
        <n v="-1.5171288743882546E-2"/>
        <n v="-0.10998974358974359"/>
        <n v="-7.3547566495828817E-2"/>
        <n v="-2.8581010582799226E-2"/>
        <n v="-0.2711890302127497"/>
        <n v="-2.291265015571704E-2"/>
        <n v="-0.1868428738317757"/>
        <n v="-0.14050642713334366"/>
        <n v="-4.6987236568714751E-2"/>
        <n v="-2.4320548641097284E-2"/>
        <n v="-6.9952459493548072E-2"/>
        <n v="-9.225456339417859E-2"/>
        <n v="-0.19112801013941699"/>
        <n v="-0.26989854395721019"/>
        <n v="-0.19414265470004724"/>
        <n v="-0.15996984792868379"/>
        <n v="-0.29567888593078023"/>
        <n v="-0.22478374572520621"/>
        <n v="-0.11816358610222777"/>
        <n v="-0.19951539883950775"/>
        <n v="-0.13929530385226588"/>
        <n v="-0.1019147621988882"/>
        <n v="-7.8063309551845955E-2"/>
        <n v="-0.15220777198037536"/>
        <n v="-0.25297792263221203"/>
        <n v="-0.2482204486626402"/>
        <n v="-0.11589998091238786"/>
        <n v="-9.4824581784386616E-2"/>
        <n v="-9.9994666951095948E-2"/>
        <n v="-0.21712751677852349"/>
        <n v="-9.1451292246520877E-2"/>
        <n v="-0.13934426229508196"/>
        <n v="-0.33066098287596579"/>
        <n v="-0.13206232062320622"/>
        <n v="-0.22855276053577261"/>
        <n v="-0.16108903412263129"/>
        <n v="-0.14576066541454252"/>
        <n v="-0.15471698113207547"/>
        <n v="-0.19292351086776174"/>
        <n v="-0.31686734848103176"/>
        <n v="-0.2153337868040035"/>
        <n v="-0.220959881225188"/>
        <n v="-0.19658871846450424"/>
        <n v="-0.22107992539689761"/>
        <n v="-0.25056487097157809"/>
        <n v="-0.26828682387796771"/>
        <n v="-0.36205316223648032"/>
        <n v="-0.23810730882974229"/>
        <n v="-0.27708918369323132"/>
        <n v="-0.1632542812381827"/>
        <n v="-0.21602355493568884"/>
        <n v="-0.33497405880005321"/>
        <n v="-0.26070953890195275"/>
        <n v="-0.24880213651716282"/>
        <n v="-0.20343097147220859"/>
        <n v="-0.22989427633977397"/>
        <n v="-0.25279237844940866"/>
        <n v="-0.24753142912191128"/>
        <n v="-0.2983221358471983"/>
        <n v="-0.32786754756029612"/>
        <n v="-0.53948825552252722"/>
        <n v="1.5652792600498042E-2"/>
        <n v="-6.4676285362033917E-2"/>
        <n v="-7.2932401812688827E-2"/>
      </sharedItems>
    </cacheField>
    <cacheField name="2 years after" numFmtId="164">
      <sharedItems/>
    </cacheField>
    <cacheField name="2 Years After Div" numFmtId="0">
      <sharedItems containsBlank="1" count="5">
        <s v="Championship"/>
        <s v="PL"/>
        <s v="League 1"/>
        <s v="Premier League" u="1"/>
        <m u="1"/>
      </sharedItems>
      <fieldGroup par="17"/>
    </cacheField>
    <cacheField name="Attendance 2 years after" numFmtId="0">
      <sharedItems containsBlank="1" containsMixedTypes="1" containsNumber="1" containsInteger="1" minValue="6634" maxValue="51992"/>
    </cacheField>
    <cacheField name="Loss/Gain 2yrs." numFmtId="3">
      <sharedItems containsBlank="1" containsMixedTypes="1" containsNumber="1" containsInteger="1" minValue="-14311" maxValue="17880" count="90">
        <s v="COVID"/>
        <n v="17880"/>
        <n v="11148"/>
        <n v="5530"/>
        <n v="9440"/>
        <n v="4538"/>
        <n v="1978"/>
        <n v="1785"/>
        <n v="1723"/>
        <n v="1427"/>
        <n v="1093"/>
        <n v="2238"/>
        <n v="1228"/>
        <n v="652"/>
        <n v="707"/>
        <n v="507"/>
        <n v="327"/>
        <n v="207"/>
        <n v="195"/>
        <n v="167"/>
        <n v="94"/>
        <n v="30"/>
        <n v="-147"/>
        <n v="-189"/>
        <n v="-172"/>
        <n v="-350"/>
        <n v="-223"/>
        <n v="-467"/>
        <n v="-1032"/>
        <n v="-744"/>
        <n v="-759"/>
        <n v="-935"/>
        <n v="-1013"/>
        <n v="-1211"/>
        <n v="-1145"/>
        <n v="-1593"/>
        <n v="-756"/>
        <n v="-1738"/>
        <n v="-922"/>
        <n v="-3202"/>
        <n v="-1863"/>
        <n v="-2796"/>
        <n v="-3093"/>
        <n v="-4489"/>
        <n v="-3800"/>
        <n v="-3985"/>
        <n v="-3037"/>
        <n v="-2600"/>
        <n v="-3233"/>
        <n v="-3193"/>
        <n v="-5250"/>
        <n v="-4803"/>
        <n v="-5033"/>
        <n v="-3676"/>
        <n v="-5301"/>
        <n v="-7029"/>
        <n v="-3893"/>
        <n v="-3906"/>
        <n v="-4472"/>
        <n v="-6452"/>
        <n v="-9130"/>
        <n v="-5600"/>
        <n v="-7054"/>
        <n v="-7232"/>
        <n v="-7616"/>
        <n v="-6177"/>
        <n v="-6567"/>
        <n v="-10877"/>
        <n v="-5769"/>
        <n v="-8749"/>
        <n v="-6840"/>
        <n v="-6321"/>
        <n v="-4865"/>
        <n v="-7411"/>
        <n v="-4672"/>
        <n v="-7529"/>
        <n v="-6606"/>
        <n v="-6010"/>
        <n v="-6477"/>
        <n v="-7589"/>
        <n v="-6661"/>
        <n v="-8759"/>
        <n v="-14311"/>
        <n v="-10967"/>
        <n v="-10055"/>
        <n v="-8596"/>
        <n v="-12160"/>
        <n v="-5929"/>
        <n v="-10196"/>
        <m/>
      </sharedItems>
    </cacheField>
    <cacheField name="Loss/Gain % 2 yrs." numFmtId="0">
      <sharedItems containsBlank="1" containsMixedTypes="1" containsNumber="1" minValue="-0.59427638864603372" maxValue="0.85693745506829622"/>
    </cacheField>
    <cacheField name="2 Years After Div2" numFmtId="0" databaseField="0">
      <fieldGroup base="13">
        <discretePr count="5">
          <x v="0"/>
          <x v="0"/>
          <x v="0"/>
          <x v="1"/>
          <x v="0"/>
        </discretePr>
        <groupItems count="2">
          <s v="Group1"/>
          <s v="Premier League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7">
  <r>
    <x v="0"/>
    <x v="0"/>
    <s v="Last"/>
    <s v="2017-18"/>
    <s v="PL"/>
    <n v="24028"/>
    <n v="23203"/>
    <s v="2019-20"/>
    <x v="0"/>
    <n v="21748"/>
    <x v="0"/>
    <x v="0"/>
    <s v="2020-21"/>
    <x v="0"/>
    <s v="COVID"/>
    <x v="0"/>
    <s v="COVID"/>
  </r>
  <r>
    <x v="0"/>
    <x v="1"/>
    <s v="2nd Last"/>
    <s v="2017-18"/>
    <s v="Championship"/>
    <n v="19896"/>
    <n v="24371"/>
    <s v="2019-20"/>
    <x v="0"/>
    <n v="18204"/>
    <x v="1"/>
    <x v="1"/>
    <s v="2020-21"/>
    <x v="0"/>
    <s v="COVID"/>
    <x v="0"/>
    <s v="COVID"/>
  </r>
  <r>
    <x v="0"/>
    <x v="2"/>
    <s v="3rd Last"/>
    <s v="2017-18"/>
    <s v="Championship"/>
    <n v="20164"/>
    <n v="31408"/>
    <s v="2019-20"/>
    <x v="0"/>
    <n v="22822"/>
    <x v="2"/>
    <x v="2"/>
    <s v="2020-21"/>
    <x v="0"/>
    <s v="COVID"/>
    <x v="0"/>
    <s v="COVID"/>
  </r>
  <r>
    <x v="1"/>
    <x v="3"/>
    <s v="3rd Last"/>
    <s v="1995-96"/>
    <s v="Championship"/>
    <n v="17482"/>
    <n v="20865"/>
    <s v="1997-98"/>
    <x v="0"/>
    <n v="33492"/>
    <x v="3"/>
    <x v="3"/>
    <s v="1998-99"/>
    <x v="0"/>
    <n v="38745"/>
    <x v="1"/>
    <n v="0.85693745506829622"/>
  </r>
  <r>
    <x v="2"/>
    <x v="4"/>
    <s v="Last"/>
    <s v="2000-01"/>
    <s v="PL"/>
    <n v="20452"/>
    <n v="19835"/>
    <s v="2002-03"/>
    <x v="0"/>
    <n v="29231"/>
    <x v="4"/>
    <x v="4"/>
    <s v="2003-04"/>
    <x v="1"/>
    <n v="30983"/>
    <x v="2"/>
    <n v="0.56203680362994701"/>
  </r>
  <r>
    <x v="3"/>
    <x v="5"/>
    <s v="Last"/>
    <s v="1994-1995"/>
    <s v="Championship"/>
    <n v="13029"/>
    <n v="18822"/>
    <s v="1996-97"/>
    <x v="0"/>
    <n v="15826"/>
    <x v="5"/>
    <x v="5"/>
    <s v="1997-98"/>
    <x v="1"/>
    <n v="24352"/>
    <x v="3"/>
    <n v="0.29380512166613537"/>
  </r>
  <r>
    <x v="4"/>
    <x v="3"/>
    <s v="Last"/>
    <s v="2004-05"/>
    <s v="Championship"/>
    <n v="28821"/>
    <n v="33904"/>
    <s v="2006-07"/>
    <x v="0"/>
    <n v="31887"/>
    <x v="6"/>
    <x v="6"/>
    <s v="2007-08"/>
    <x v="1"/>
    <n v="43344"/>
    <x v="4"/>
    <n v="0.27843322321849928"/>
  </r>
  <r>
    <x v="1"/>
    <x v="6"/>
    <s v="2nd Last"/>
    <s v="1995-96"/>
    <s v="PL"/>
    <n v="29283"/>
    <n v="29848"/>
    <s v="1997-98"/>
    <x v="0"/>
    <n v="29994"/>
    <x v="7"/>
    <x v="7"/>
    <s v="1998-99"/>
    <x v="1"/>
    <n v="34386"/>
    <x v="5"/>
    <n v="0.15203698740284105"/>
  </r>
  <r>
    <x v="5"/>
    <x v="6"/>
    <s v="2nd Last"/>
    <s v="1991-1992"/>
    <s v="Championship"/>
    <n v="14703"/>
    <n v="16724"/>
    <s v="1993-94"/>
    <x v="0"/>
    <n v="10400"/>
    <x v="8"/>
    <x v="8"/>
    <s v="1994-95"/>
    <x v="0"/>
    <n v="18702"/>
    <x v="6"/>
    <n v="0.1182731403970342"/>
  </r>
  <r>
    <x v="6"/>
    <x v="7"/>
    <s v="3rd Last"/>
    <s v="2020-21"/>
    <s v="PL"/>
    <s v="COVID"/>
    <n v="19399"/>
    <s v="2022-23"/>
    <x v="0"/>
    <n v="19953"/>
    <x v="9"/>
    <x v="9"/>
    <s v="2023-24"/>
    <x v="1"/>
    <n v="21184"/>
    <x v="7"/>
    <n v="9.2015052322284657E-2"/>
  </r>
  <r>
    <x v="5"/>
    <x v="8"/>
    <s v="Last"/>
    <s v="1991-1992"/>
    <s v="PL"/>
    <n v="23721"/>
    <n v="21910"/>
    <s v="1993-94"/>
    <x v="0"/>
    <n v="23051"/>
    <x v="10"/>
    <x v="10"/>
    <s v="1994-95"/>
    <x v="1"/>
    <n v="23633"/>
    <x v="8"/>
    <n v="7.8639890460976719E-2"/>
  </r>
  <r>
    <x v="7"/>
    <x v="7"/>
    <s v="2nd Last"/>
    <s v="2013-14"/>
    <s v="Championship"/>
    <n v="13719"/>
    <n v="19131"/>
    <s v="2015-16"/>
    <x v="0"/>
    <n v="16823"/>
    <x v="11"/>
    <x v="11"/>
    <s v="2016-17"/>
    <x v="1"/>
    <n v="20558"/>
    <x v="9"/>
    <n v="7.4590977993832006E-2"/>
  </r>
  <r>
    <x v="8"/>
    <x v="9"/>
    <s v="4th Last"/>
    <s v="1993-1994"/>
    <s v="Championship"/>
    <n v="15365"/>
    <n v="14992"/>
    <s v="1995-96"/>
    <x v="0"/>
    <n v="15248"/>
    <x v="12"/>
    <x v="12"/>
    <s v="1996-97"/>
    <x v="0"/>
    <n v="16085"/>
    <x v="10"/>
    <n v="7.2905549626467447E-2"/>
  </r>
  <r>
    <x v="9"/>
    <x v="10"/>
    <s v="3rd Last"/>
    <s v="2014-15"/>
    <s v="PL"/>
    <n v="50359"/>
    <n v="49754"/>
    <s v="2016-17"/>
    <x v="0"/>
    <n v="51106"/>
    <x v="13"/>
    <x v="13"/>
    <s v="2017-18"/>
    <x v="1"/>
    <n v="51992"/>
    <x v="11"/>
    <n v="4.498130803553483E-2"/>
  </r>
  <r>
    <x v="10"/>
    <x v="11"/>
    <s v="Last"/>
    <s v="2009-10"/>
    <s v="PL"/>
    <n v="33683"/>
    <n v="33492"/>
    <s v="2011-12"/>
    <x v="0"/>
    <n v="30923"/>
    <x v="14"/>
    <x v="14"/>
    <s v="2012-13"/>
    <x v="1"/>
    <n v="34720"/>
    <x v="12"/>
    <n v="3.6665472351606353E-2"/>
  </r>
  <r>
    <x v="8"/>
    <x v="4"/>
    <s v="2nd Last"/>
    <s v="1993-1994"/>
    <s v="Championship"/>
    <n v="16009"/>
    <n v="19532"/>
    <s v="1995-96"/>
    <x v="0"/>
    <n v="16530"/>
    <x v="15"/>
    <x v="15"/>
    <s v="1996-97"/>
    <x v="1"/>
    <n v="20184"/>
    <x v="13"/>
    <n v="3.3381118165062465E-2"/>
  </r>
  <r>
    <x v="11"/>
    <x v="12"/>
    <s v="Last"/>
    <s v="2021-22"/>
    <s v="PL"/>
    <n v="29889"/>
    <n v="30440"/>
    <s v="2023-24"/>
    <x v="0"/>
    <n v="29373"/>
    <x v="16"/>
    <x v="16"/>
    <s v="2024-25"/>
    <x v="1"/>
    <n v="31147"/>
    <x v="14"/>
    <n v="2.3226018396846255E-2"/>
  </r>
  <r>
    <x v="12"/>
    <x v="13"/>
    <s v="3rd Last"/>
    <s v="1999-2000"/>
    <s v="Championship"/>
    <n v="32088"/>
    <n v="34058"/>
    <s v="2001-02"/>
    <x v="0"/>
    <n v="33059"/>
    <x v="17"/>
    <x v="17"/>
    <s v="2002-03"/>
    <x v="1"/>
    <n v="34565"/>
    <x v="15"/>
    <n v="1.4886370309472078E-2"/>
  </r>
  <r>
    <x v="3"/>
    <x v="13"/>
    <s v="3rd Last"/>
    <s v="1994-1995"/>
    <s v="PL"/>
    <n v="22725"/>
    <n v="27869"/>
    <s v="1996-97"/>
    <x v="0"/>
    <n v="26753"/>
    <x v="18"/>
    <x v="18"/>
    <s v="1997-98"/>
    <x v="0"/>
    <n v="28196"/>
    <x v="16"/>
    <n v="1.1733467293408446E-2"/>
  </r>
  <r>
    <x v="13"/>
    <x v="14"/>
    <s v="3rd Last"/>
    <s v="1997-98"/>
    <s v="Championship"/>
    <n v="13275"/>
    <n v="19816"/>
    <s v="1999-2000"/>
    <x v="0"/>
    <n v="19558"/>
    <x v="19"/>
    <x v="19"/>
    <s v="2000-01"/>
    <x v="1"/>
    <n v="20023"/>
    <x v="17"/>
    <n v="1.0446104158255955E-2"/>
  </r>
  <r>
    <x v="14"/>
    <x v="15"/>
    <s v="Last"/>
    <s v="2019-20"/>
    <s v="PL"/>
    <n v="30869"/>
    <s v="COVID"/>
    <s v="2021-22"/>
    <x v="1"/>
    <n v="27611"/>
    <x v="20"/>
    <x v="20"/>
    <s v="2022-23"/>
    <x v="0"/>
    <n v="28746"/>
    <x v="0"/>
    <s v="COVID"/>
  </r>
  <r>
    <x v="15"/>
    <x v="16"/>
    <s v="2nd Last"/>
    <s v="2003-04"/>
    <s v="Championship"/>
    <n v="18987"/>
    <n v="24350"/>
    <s v="2005-06"/>
    <x v="0"/>
    <n v="24952"/>
    <x v="21"/>
    <x v="21"/>
    <s v="2006-07"/>
    <x v="0"/>
    <n v="24545"/>
    <x v="18"/>
    <n v="8.0082135523613963E-3"/>
  </r>
  <r>
    <x v="16"/>
    <x v="16"/>
    <s v="3rd Last"/>
    <s v="2012-13"/>
    <s v="PL"/>
    <n v="26672"/>
    <n v="26805"/>
    <s v="2014-15"/>
    <x v="0"/>
    <n v="26343"/>
    <x v="22"/>
    <x v="22"/>
    <s v="2015-16"/>
    <x v="1"/>
    <n v="26972"/>
    <x v="19"/>
    <n v="6.2301809363924637E-3"/>
  </r>
  <r>
    <x v="2"/>
    <x v="17"/>
    <s v="3rd Last"/>
    <s v="2000-01"/>
    <s v="PL"/>
    <n v="22532"/>
    <n v="24426"/>
    <s v="2002-03"/>
    <x v="0"/>
    <n v="25455"/>
    <x v="23"/>
    <x v="23"/>
    <s v="2003-04"/>
    <x v="0"/>
    <n v="24520"/>
    <x v="20"/>
    <n v="3.8483583067223451E-3"/>
  </r>
  <r>
    <x v="17"/>
    <x v="18"/>
    <s v="Last"/>
    <s v="2011-12"/>
    <s v="PL"/>
    <n v="17295"/>
    <n v="17779"/>
    <s v="2013-14"/>
    <x v="0"/>
    <n v="16656"/>
    <x v="24"/>
    <x v="24"/>
    <s v="2014-15"/>
    <x v="1"/>
    <n v="17809"/>
    <x v="21"/>
    <n v="1.687383992350526E-3"/>
  </r>
  <r>
    <x v="11"/>
    <x v="4"/>
    <s v="3rd Last"/>
    <s v="2021-22"/>
    <s v="PL"/>
    <n v="32061"/>
    <n v="31887"/>
    <s v="2023-24"/>
    <x v="0"/>
    <n v="31238"/>
    <x v="25"/>
    <x v="25"/>
    <s v="2024-25"/>
    <x v="1"/>
    <n v="31740"/>
    <x v="22"/>
    <n v="-4.6100291654906384E-3"/>
  </r>
  <r>
    <x v="18"/>
    <x v="19"/>
    <s v="Last"/>
    <s v="2018-19"/>
    <s v="Championship"/>
    <n v="26014"/>
    <n v="27025"/>
    <s v="2020-21"/>
    <x v="0"/>
    <s v="COVID"/>
    <x v="20"/>
    <x v="20"/>
    <s v="2021-22"/>
    <x v="0"/>
    <n v="26836"/>
    <x v="23"/>
    <n v="-6.9935245143385753E-3"/>
  </r>
  <r>
    <x v="1"/>
    <x v="8"/>
    <s v="Last"/>
    <s v="1995-96"/>
    <s v="PL"/>
    <n v="25916"/>
    <n v="24587"/>
    <s v="1997-98"/>
    <x v="0"/>
    <n v="20584"/>
    <x v="26"/>
    <x v="26"/>
    <s v="1998-99"/>
    <x v="1"/>
    <n v="24415"/>
    <x v="24"/>
    <n v="-6.995566762923496E-3"/>
  </r>
  <r>
    <x v="11"/>
    <x v="20"/>
    <s v="2nd Last"/>
    <s v="2021-22"/>
    <s v="PL"/>
    <n v="36308"/>
    <n v="36566"/>
    <s v="2023-24"/>
    <x v="0"/>
    <n v="35989"/>
    <x v="27"/>
    <x v="27"/>
    <s v="2024-25"/>
    <x v="0"/>
    <n v="36216"/>
    <x v="25"/>
    <n v="-9.5717333041623366E-3"/>
  </r>
  <r>
    <x v="18"/>
    <x v="21"/>
    <s v="2nd Last"/>
    <s v="2018-19"/>
    <s v="PL"/>
    <n v="20016"/>
    <n v="20837"/>
    <s v="2020-21"/>
    <x v="0"/>
    <s v="COVID"/>
    <x v="20"/>
    <x v="20"/>
    <s v="2021-22"/>
    <x v="1"/>
    <n v="20614"/>
    <x v="26"/>
    <n v="-1.0702116427508759E-2"/>
  </r>
  <r>
    <x v="19"/>
    <x v="22"/>
    <s v="Last"/>
    <s v="2016-17"/>
    <s v="PL"/>
    <n v="23876"/>
    <n v="24520"/>
    <s v="2018-19"/>
    <x v="0"/>
    <n v="24148"/>
    <x v="28"/>
    <x v="28"/>
    <s v="2019-20"/>
    <x v="0"/>
    <n v="24053"/>
    <x v="27"/>
    <n v="-1.904567699836868E-2"/>
  </r>
  <r>
    <x v="20"/>
    <x v="10"/>
    <s v="3rd Last"/>
    <s v="2007-08"/>
    <s v="PL"/>
    <n v="51321"/>
    <n v="48750"/>
    <s v="2009-10"/>
    <x v="0"/>
    <n v="43388"/>
    <x v="29"/>
    <x v="29"/>
    <s v="2010-11"/>
    <x v="1"/>
    <n v="47718"/>
    <x v="28"/>
    <n v="-2.116923076923077E-2"/>
  </r>
  <r>
    <x v="21"/>
    <x v="22"/>
    <s v="2nd Last"/>
    <s v="2001-02"/>
    <s v="Championship"/>
    <n v="20910"/>
    <n v="26731"/>
    <s v="2003-04"/>
    <x v="0"/>
    <n v="24765"/>
    <x v="30"/>
    <x v="30"/>
    <s v="2004-05"/>
    <x v="1"/>
    <n v="25987"/>
    <x v="29"/>
    <n v="-2.783285324155475E-2"/>
  </r>
  <r>
    <x v="6"/>
    <x v="16"/>
    <s v="Last"/>
    <s v="2020-21"/>
    <s v="Championship"/>
    <s v="COVID"/>
    <n v="26836"/>
    <s v="2022-23"/>
    <x v="0"/>
    <n v="26069"/>
    <x v="31"/>
    <x v="31"/>
    <s v="2023-24"/>
    <x v="0"/>
    <n v="26077"/>
    <x v="30"/>
    <n v="-2.8282903562378895E-2"/>
  </r>
  <r>
    <x v="22"/>
    <x v="23"/>
    <s v="2nd Last"/>
    <s v="2006-07"/>
    <s v="Championship"/>
    <n v="22274"/>
    <n v="26181"/>
    <s v="2008-09"/>
    <x v="0"/>
    <n v="19081"/>
    <x v="32"/>
    <x v="32"/>
    <s v="2009-10"/>
    <x v="1"/>
    <n v="25246"/>
    <x v="31"/>
    <n v="-3.5712921584355066E-2"/>
  </r>
  <r>
    <x v="9"/>
    <x v="16"/>
    <s v="2nd Last"/>
    <s v="2014-15"/>
    <s v="Championship"/>
    <n v="26343"/>
    <n v="26972"/>
    <s v="2016-17"/>
    <x v="0"/>
    <n v="26354"/>
    <x v="33"/>
    <x v="33"/>
    <s v="2017-18"/>
    <x v="0"/>
    <n v="25959"/>
    <x v="32"/>
    <n v="-3.7557467002817736E-2"/>
  </r>
  <r>
    <x v="4"/>
    <x v="23"/>
    <s v="3rd Last"/>
    <s v="2004-05"/>
    <s v="PL"/>
    <n v="28760"/>
    <n v="27392"/>
    <s v="2006-07"/>
    <x v="0"/>
    <n v="22274"/>
    <x v="34"/>
    <x v="34"/>
    <s v="2007-08"/>
    <x v="1"/>
    <n v="26181"/>
    <x v="33"/>
    <n v="-4.4209988317757007E-2"/>
  </r>
  <r>
    <x v="20"/>
    <x v="22"/>
    <s v="Last"/>
    <s v="2007-08"/>
    <s v="Championship"/>
    <n v="22311"/>
    <n v="25828"/>
    <s v="2009-10"/>
    <x v="0"/>
    <n v="22199"/>
    <x v="35"/>
    <x v="35"/>
    <s v="2010-11"/>
    <x v="1"/>
    <n v="24683"/>
    <x v="34"/>
    <n v="-4.433173300294254E-2"/>
  </r>
  <r>
    <x v="9"/>
    <x v="24"/>
    <s v="Last"/>
    <s v="2014-15"/>
    <s v="PL"/>
    <n v="34133"/>
    <n v="33690"/>
    <s v="2016-17"/>
    <x v="0"/>
    <n v="32107"/>
    <x v="36"/>
    <x v="36"/>
    <s v="2017-18"/>
    <x v="0"/>
    <n v="32097"/>
    <x v="35"/>
    <n v="-4.728406055209261E-2"/>
  </r>
  <r>
    <x v="5"/>
    <x v="9"/>
    <s v="3rd Last"/>
    <s v="1991-1992"/>
    <s v="PL"/>
    <n v="17618"/>
    <n v="15748"/>
    <s v="1993-94"/>
    <x v="0"/>
    <n v="15365"/>
    <x v="37"/>
    <x v="37"/>
    <s v="1994-95"/>
    <x v="1"/>
    <n v="14992"/>
    <x v="36"/>
    <n v="-4.8006096012192023E-2"/>
  </r>
  <r>
    <x v="6"/>
    <x v="25"/>
    <s v="2nd Last"/>
    <s v="2020-21"/>
    <s v="Championship"/>
    <s v="COVID"/>
    <n v="20614"/>
    <s v="2022-23"/>
    <x v="0"/>
    <n v="19172"/>
    <x v="38"/>
    <x v="38"/>
    <s v="2023-24"/>
    <x v="0"/>
    <n v="18876"/>
    <x v="37"/>
    <n v="-8.4311632870864461E-2"/>
  </r>
  <r>
    <x v="18"/>
    <x v="26"/>
    <s v="3rd Last"/>
    <s v="2018-19"/>
    <s v="PL"/>
    <n v="10532"/>
    <n v="10510"/>
    <s v="2020-21"/>
    <x v="0"/>
    <s v="COVID"/>
    <x v="20"/>
    <x v="20"/>
    <s v="2021-22"/>
    <x v="0"/>
    <n v="9588"/>
    <x v="38"/>
    <n v="-8.772597526165557E-2"/>
  </r>
  <r>
    <x v="22"/>
    <x v="27"/>
    <s v="Last"/>
    <s v="2006-07"/>
    <s v="Championship"/>
    <n v="25945"/>
    <n v="32432"/>
    <s v="2008-09"/>
    <x v="0"/>
    <n v="29440"/>
    <x v="39"/>
    <x v="39"/>
    <s v="2009-10"/>
    <x v="0"/>
    <n v="29230"/>
    <x v="39"/>
    <n v="-9.8729649728663049E-2"/>
  </r>
  <r>
    <x v="10"/>
    <x v="28"/>
    <s v="2nd Last"/>
    <s v="2009-10"/>
    <s v="Championship"/>
    <n v="8611"/>
    <n v="15780"/>
    <s v="2011-12"/>
    <x v="0"/>
    <n v="12764"/>
    <x v="40"/>
    <x v="40"/>
    <s v="2012-13"/>
    <x v="0"/>
    <n v="13917"/>
    <x v="40"/>
    <n v="-0.11806083650190113"/>
  </r>
  <r>
    <x v="14"/>
    <x v="29"/>
    <s v="2nd Last"/>
    <s v="2019-20"/>
    <s v="Championship"/>
    <n v="24053"/>
    <s v="COVID"/>
    <s v="2021-22"/>
    <x v="1"/>
    <n v="21481"/>
    <x v="20"/>
    <x v="20"/>
    <s v="2022-23"/>
    <x v="0"/>
    <n v="23094"/>
    <x v="0"/>
    <s v="COVID"/>
  </r>
  <r>
    <x v="7"/>
    <x v="30"/>
    <s v="3rd Last"/>
    <s v="2013-14"/>
    <s v="PL"/>
    <n v="24117"/>
    <n v="23557"/>
    <s v="2015-16"/>
    <x v="0"/>
    <n v="17199"/>
    <x v="41"/>
    <x v="41"/>
    <s v="2016-17"/>
    <x v="1"/>
    <n v="20761"/>
    <x v="41"/>
    <n v="-0.11869083499596723"/>
  </r>
  <r>
    <x v="4"/>
    <x v="22"/>
    <s v="2nd Last"/>
    <s v="2004-05"/>
    <s v="PL"/>
    <n v="25987"/>
    <n v="25404"/>
    <s v="2006-07"/>
    <x v="0"/>
    <n v="20472"/>
    <x v="42"/>
    <x v="42"/>
    <s v="2007-08"/>
    <x v="0"/>
    <n v="22311"/>
    <x v="42"/>
    <n v="-0.12175247992442136"/>
  </r>
  <r>
    <x v="23"/>
    <x v="31"/>
    <s v="3rd Last"/>
    <s v="2005-06"/>
    <s v="Championship"/>
    <n v="23650"/>
    <n v="30512"/>
    <s v="2007-08"/>
    <x v="0"/>
    <n v="25631"/>
    <x v="43"/>
    <x v="43"/>
    <s v="2008-09"/>
    <x v="0"/>
    <n v="26023"/>
    <x v="43"/>
    <n v="-0.14712244362873622"/>
  </r>
  <r>
    <x v="13"/>
    <x v="8"/>
    <s v="Last"/>
    <s v="1997-98"/>
    <s v="Championship"/>
    <n v="20584"/>
    <n v="24415"/>
    <s v="1999-2000"/>
    <x v="0"/>
    <n v="17196"/>
    <x v="44"/>
    <x v="44"/>
    <s v="2000-01"/>
    <x v="0"/>
    <n v="20615"/>
    <x v="44"/>
    <n v="-0.1556420233463035"/>
  </r>
  <r>
    <x v="24"/>
    <x v="32"/>
    <s v="2nd Last"/>
    <s v="1998-99"/>
    <s v="PL"/>
    <n v="26745"/>
    <n v="24855"/>
    <s v="2000-01"/>
    <x v="0"/>
    <n v="19268"/>
    <x v="45"/>
    <x v="45"/>
    <s v="2001-02"/>
    <x v="0"/>
    <n v="20870"/>
    <x v="45"/>
    <n v="-0.16032991349829009"/>
  </r>
  <r>
    <x v="25"/>
    <x v="33"/>
    <s v="2nd Last"/>
    <s v="1996-97"/>
    <s v="Championship"/>
    <n v="11356"/>
    <n v="18449"/>
    <s v="1998-99"/>
    <x v="0"/>
    <n v="16269"/>
    <x v="46"/>
    <x v="46"/>
    <s v="1999-2000"/>
    <x v="0"/>
    <n v="15412"/>
    <x v="46"/>
    <n v="-0.16461596834516776"/>
  </r>
  <r>
    <x v="3"/>
    <x v="18"/>
    <s v="2nd Last"/>
    <s v="1994-1995"/>
    <s v="PL"/>
    <n v="14613"/>
    <n v="15683"/>
    <s v="1996-97"/>
    <x v="0"/>
    <n v="12554"/>
    <x v="47"/>
    <x v="47"/>
    <s v="1997-98"/>
    <x v="0"/>
    <n v="13083"/>
    <x v="47"/>
    <n v="-0.16578460753682331"/>
  </r>
  <r>
    <x v="26"/>
    <x v="34"/>
    <s v="Last"/>
    <s v="2008-09"/>
    <s v="PL"/>
    <n v="19830"/>
    <n v="18249"/>
    <s v="2010-11"/>
    <x v="0"/>
    <n v="15707"/>
    <x v="48"/>
    <x v="48"/>
    <s v="2011-12"/>
    <x v="0"/>
    <n v="15016"/>
    <x v="48"/>
    <n v="-0.17716039235026576"/>
  </r>
  <r>
    <x v="7"/>
    <x v="18"/>
    <s v="Last"/>
    <s v="2013-14"/>
    <s v="Championship"/>
    <n v="16656"/>
    <n v="17809"/>
    <s v="2015-16"/>
    <x v="0"/>
    <n v="15994"/>
    <x v="49"/>
    <x v="49"/>
    <s v="2016-17"/>
    <x v="0"/>
    <n v="14616"/>
    <x v="49"/>
    <n v="-0.17929136953225897"/>
  </r>
  <r>
    <x v="27"/>
    <x v="35"/>
    <s v="Last"/>
    <s v="2002-03"/>
    <s v="PL"/>
    <n v="25745"/>
    <n v="28874"/>
    <s v="2004-05"/>
    <x v="0"/>
    <n v="26620"/>
    <x v="50"/>
    <x v="50"/>
    <s v="2005-06"/>
    <x v="0"/>
    <n v="23624"/>
    <x v="50"/>
    <n v="-0.18182447876982752"/>
  </r>
  <r>
    <x v="28"/>
    <x v="35"/>
    <s v="Last"/>
    <s v="2010-11"/>
    <s v="PL"/>
    <n v="27696"/>
    <n v="25682"/>
    <s v="2012-13"/>
    <x v="0"/>
    <n v="21773"/>
    <x v="51"/>
    <x v="51"/>
    <s v="2013-14"/>
    <x v="2"/>
    <n v="20879"/>
    <x v="51"/>
    <n v="-0.18701814500428315"/>
  </r>
  <r>
    <x v="13"/>
    <x v="36"/>
    <s v="2nd Last"/>
    <s v="1997-98"/>
    <s v="PL"/>
    <n v="25253"/>
    <n v="25773"/>
    <s v="1999-2000"/>
    <x v="0"/>
    <n v="19253"/>
    <x v="52"/>
    <x v="52"/>
    <s v="2000-01"/>
    <x v="0"/>
    <n v="20740"/>
    <x v="52"/>
    <n v="-0.19528188414231948"/>
  </r>
  <r>
    <x v="24"/>
    <x v="25"/>
    <s v="Last"/>
    <s v="1998-99"/>
    <s v="Championship"/>
    <n v="11822"/>
    <n v="18544"/>
    <s v="2000-01"/>
    <x v="0"/>
    <n v="13941"/>
    <x v="53"/>
    <x v="53"/>
    <s v="2001-02"/>
    <x v="0"/>
    <n v="14868"/>
    <x v="53"/>
    <n v="-0.19823123382226057"/>
  </r>
  <r>
    <x v="23"/>
    <x v="14"/>
    <s v="2nd Last"/>
    <s v="2005-06"/>
    <s v="PL"/>
    <n v="26196"/>
    <n v="26195"/>
    <s v="2007-08"/>
    <x v="0"/>
    <n v="23159"/>
    <x v="54"/>
    <x v="54"/>
    <s v="2008-09"/>
    <x v="0"/>
    <n v="20894"/>
    <x v="54"/>
    <n v="-0.20236686390532543"/>
  </r>
  <r>
    <x v="21"/>
    <x v="11"/>
    <s v="3rd Last"/>
    <s v="2001-02"/>
    <s v="PL"/>
    <n v="31570"/>
    <n v="34432"/>
    <s v="2003-04"/>
    <x v="0"/>
    <n v="31167"/>
    <x v="55"/>
    <x v="55"/>
    <s v="2004-05"/>
    <x v="0"/>
    <n v="27403"/>
    <x v="55"/>
    <n v="-0.20414149628252787"/>
  </r>
  <r>
    <x v="23"/>
    <x v="25"/>
    <s v="Last"/>
    <s v="2005-06"/>
    <s v="Championship"/>
    <n v="15450"/>
    <n v="18751"/>
    <s v="2007-08"/>
    <x v="0"/>
    <n v="16876"/>
    <x v="56"/>
    <x v="56"/>
    <s v="2008-09"/>
    <x v="0"/>
    <n v="14858"/>
    <x v="56"/>
    <n v="-0.20761559383499548"/>
  </r>
  <r>
    <x v="8"/>
    <x v="16"/>
    <s v="3rd Last"/>
    <s v="1993-1994"/>
    <s v="PL"/>
    <n v="18164"/>
    <n v="18625"/>
    <s v="1995-96"/>
    <x v="0"/>
    <n v="14581"/>
    <x v="57"/>
    <x v="57"/>
    <s v="1996-97"/>
    <x v="0"/>
    <n v="14719"/>
    <x v="57"/>
    <n v="-0.20971812080536914"/>
  </r>
  <r>
    <x v="19"/>
    <x v="37"/>
    <s v="3rd Last"/>
    <s v="2016-17"/>
    <s v="PL"/>
    <n v="20619"/>
    <n v="20623"/>
    <s v="2018-19"/>
    <x v="0"/>
    <n v="18737"/>
    <x v="58"/>
    <x v="58"/>
    <s v="2019-20"/>
    <x v="0"/>
    <n v="16151"/>
    <x v="58"/>
    <n v="-0.21684526984434854"/>
  </r>
  <r>
    <x v="19"/>
    <x v="38"/>
    <s v="2nd Last"/>
    <s v="2016-17"/>
    <s v="PL"/>
    <n v="27433"/>
    <n v="29280"/>
    <s v="2018-19"/>
    <x v="0"/>
    <n v="25200"/>
    <x v="59"/>
    <x v="59"/>
    <s v="2019-20"/>
    <x v="0"/>
    <n v="22828"/>
    <x v="59"/>
    <n v="-0.22035519125683059"/>
  </r>
  <r>
    <x v="29"/>
    <x v="3"/>
    <s v="3rd Last"/>
    <s v="2015-16"/>
    <s v="PL"/>
    <n v="43071"/>
    <n v="41287"/>
    <s v="2017-18"/>
    <x v="0"/>
    <n v="27635"/>
    <x v="60"/>
    <x v="60"/>
    <s v="2018-19"/>
    <x v="2"/>
    <n v="32157"/>
    <x v="60"/>
    <n v="-0.22113498195557924"/>
  </r>
  <r>
    <x v="26"/>
    <x v="30"/>
    <s v="2nd Last"/>
    <s v="2008-09"/>
    <s v="PL"/>
    <n v="24816"/>
    <n v="24390"/>
    <s v="2010-11"/>
    <x v="0"/>
    <n v="21169"/>
    <x v="61"/>
    <x v="61"/>
    <s v="2011-12"/>
    <x v="0"/>
    <n v="18790"/>
    <x v="61"/>
    <n v="-0.22960229602296023"/>
  </r>
  <r>
    <x v="14"/>
    <x v="39"/>
    <s v="3rd Last"/>
    <s v="2019-20"/>
    <s v="Championship"/>
    <n v="18204"/>
    <s v="COVID"/>
    <s v="2021-22"/>
    <x v="1"/>
    <n v="17774"/>
    <x v="20"/>
    <x v="20"/>
    <s v="2022-23"/>
    <x v="1"/>
    <n v="23746"/>
    <x v="0"/>
    <s v="COVID"/>
  </r>
  <r>
    <x v="15"/>
    <x v="12"/>
    <s v="Last"/>
    <s v="2003-04"/>
    <s v="PL"/>
    <n v="31717"/>
    <n v="30610"/>
    <s v="2005-06"/>
    <x v="0"/>
    <n v="23614"/>
    <x v="62"/>
    <x v="62"/>
    <s v="2006-07"/>
    <x v="0"/>
    <n v="23556"/>
    <x v="62"/>
    <n v="-0.23044756615485135"/>
  </r>
  <r>
    <x v="29"/>
    <x v="6"/>
    <s v="2nd Last"/>
    <s v="2015-16"/>
    <s v="Championship"/>
    <n v="24627"/>
    <n v="30449"/>
    <s v="2017-18"/>
    <x v="0"/>
    <n v="25544"/>
    <x v="63"/>
    <x v="63"/>
    <s v="2018-19"/>
    <x v="0"/>
    <n v="23217"/>
    <x v="63"/>
    <n v="-0.23751190515287859"/>
  </r>
  <r>
    <x v="2"/>
    <x v="27"/>
    <s v="2nd Last"/>
    <s v="2000-01"/>
    <s v="PL"/>
    <n v="28551"/>
    <n v="29816"/>
    <s v="2002-03"/>
    <x v="0"/>
    <n v="25470"/>
    <x v="64"/>
    <x v="64"/>
    <s v="2003-04"/>
    <x v="0"/>
    <n v="22200"/>
    <x v="64"/>
    <n v="-0.25543332438958949"/>
  </r>
  <r>
    <x v="22"/>
    <x v="40"/>
    <s v="3rd Last"/>
    <s v="2006-07"/>
    <s v="PL"/>
    <n v="23829"/>
    <n v="23585"/>
    <s v="2008-09"/>
    <x v="0"/>
    <n v="19936"/>
    <x v="65"/>
    <x v="65"/>
    <s v="2009-10"/>
    <x v="0"/>
    <n v="17408"/>
    <x v="65"/>
    <n v="-0.26190375238499047"/>
  </r>
  <r>
    <x v="15"/>
    <x v="9"/>
    <s v="3rd Last"/>
    <s v="2003-04"/>
    <s v="Championship"/>
    <n v="17344"/>
    <n v="24108"/>
    <s v="2005-06"/>
    <x v="0"/>
    <n v="19457"/>
    <x v="66"/>
    <x v="66"/>
    <s v="2006-07"/>
    <x v="0"/>
    <n v="17541"/>
    <x v="66"/>
    <n v="-0.2723992035838726"/>
  </r>
  <r>
    <x v="21"/>
    <x v="3"/>
    <s v="Last"/>
    <s v="2001-02"/>
    <s v="PL"/>
    <n v="46745"/>
    <n v="39698"/>
    <s v="2003-04"/>
    <x v="0"/>
    <n v="27119"/>
    <x v="67"/>
    <x v="67"/>
    <s v="2004-05"/>
    <x v="0"/>
    <n v="28821"/>
    <x v="67"/>
    <n v="-0.27399365207315229"/>
  </r>
  <r>
    <x v="12"/>
    <x v="41"/>
    <s v="2nd Last"/>
    <s v="1999-2000"/>
    <s v="PL"/>
    <n v="20809"/>
    <n v="20582"/>
    <s v="2001-02"/>
    <x v="0"/>
    <n v="16150"/>
    <x v="68"/>
    <x v="68"/>
    <s v="2002-03"/>
    <x v="0"/>
    <n v="14813"/>
    <x v="68"/>
    <n v="-0.28029346030512098"/>
  </r>
  <r>
    <x v="27"/>
    <x v="4"/>
    <s v="3rd Last"/>
    <s v="2002-03"/>
    <s v="Championship"/>
    <n v="29231"/>
    <n v="30983"/>
    <s v="2004-05"/>
    <x v="0"/>
    <n v="24137"/>
    <x v="69"/>
    <x v="69"/>
    <s v="2005-06"/>
    <x v="0"/>
    <n v="22234"/>
    <x v="69"/>
    <n v="-0.28238066036213405"/>
  </r>
  <r>
    <x v="17"/>
    <x v="40"/>
    <s v="2nd Last"/>
    <s v="2011-12"/>
    <s v="Championship"/>
    <n v="19219"/>
    <n v="23862"/>
    <s v="2013-14"/>
    <x v="0"/>
    <n v="19171"/>
    <x v="70"/>
    <x v="70"/>
    <s v="2014-15"/>
    <x v="0"/>
    <n v="17022"/>
    <x v="70"/>
    <n v="-0.28664822730701534"/>
  </r>
  <r>
    <x v="25"/>
    <x v="9"/>
    <s v="Last"/>
    <s v="1996-97"/>
    <s v="Championship"/>
    <n v="16085"/>
    <n v="21983"/>
    <s v="1998-99"/>
    <x v="0"/>
    <n v="17123"/>
    <x v="71"/>
    <x v="71"/>
    <s v="1999-2000"/>
    <x v="0"/>
    <n v="15662"/>
    <x v="71"/>
    <n v="-0.28754037210571803"/>
  </r>
  <r>
    <x v="8"/>
    <x v="17"/>
    <s v="Last"/>
    <s v="1993-1994"/>
    <s v="PL"/>
    <n v="16382"/>
    <n v="16818"/>
    <s v="1995-96"/>
    <x v="0"/>
    <n v="12604"/>
    <x v="72"/>
    <x v="72"/>
    <s v="1996-97"/>
    <x v="0"/>
    <n v="11953"/>
    <x v="72"/>
    <n v="-0.28927339755024378"/>
  </r>
  <r>
    <x v="16"/>
    <x v="1"/>
    <s v="2nd Last"/>
    <s v="2012-13"/>
    <s v="PL"/>
    <n v="25394"/>
    <n v="24977"/>
    <s v="2014-15"/>
    <x v="0"/>
    <n v="18276"/>
    <x v="73"/>
    <x v="73"/>
    <s v="2015-16"/>
    <x v="0"/>
    <n v="17566"/>
    <x v="73"/>
    <n v="-0.29671297593786283"/>
  </r>
  <r>
    <x v="30"/>
    <x v="42"/>
    <s v="Last"/>
    <s v="1992-1993"/>
    <s v="Championship"/>
    <n v="10716"/>
    <n v="15274"/>
    <s v="1994-95"/>
    <x v="0"/>
    <n v="9744"/>
    <x v="74"/>
    <x v="74"/>
    <s v="1995-96"/>
    <x v="2"/>
    <n v="10602"/>
    <x v="74"/>
    <n v="-0.30587927196543147"/>
  </r>
  <r>
    <x v="28"/>
    <x v="5"/>
    <s v="3rd Last"/>
    <s v="2010-11"/>
    <s v="PL"/>
    <n v="22870"/>
    <n v="23670"/>
    <s v="2012-13"/>
    <x v="0"/>
    <n v="18034"/>
    <x v="75"/>
    <x v="75"/>
    <s v="2013-14"/>
    <x v="0"/>
    <n v="16141"/>
    <x v="75"/>
    <n v="-0.31808196028728347"/>
  </r>
  <r>
    <x v="26"/>
    <x v="7"/>
    <s v="3rd Last"/>
    <s v="2008-09"/>
    <s v="Championship"/>
    <n v="13082"/>
    <n v="20654"/>
    <s v="2010-11"/>
    <x v="0"/>
    <n v="14931"/>
    <x v="76"/>
    <x v="76"/>
    <s v="2011-12"/>
    <x v="0"/>
    <n v="14048"/>
    <x v="76"/>
    <n v="-0.31984119298925145"/>
  </r>
  <r>
    <x v="12"/>
    <x v="43"/>
    <s v="Last"/>
    <s v="1999-2000"/>
    <s v="PL"/>
    <n v="18030"/>
    <n v="18511"/>
    <s v="2001-02"/>
    <x v="0"/>
    <n v="15489"/>
    <x v="77"/>
    <x v="77"/>
    <s v="2002-03"/>
    <x v="0"/>
    <n v="12501"/>
    <x v="77"/>
    <n v="-0.32467181675760359"/>
  </r>
  <r>
    <x v="17"/>
    <x v="44"/>
    <s v="3rd Last"/>
    <s v="2011-12"/>
    <s v="PL"/>
    <n v="18634"/>
    <n v="19359"/>
    <s v="2013-14"/>
    <x v="0"/>
    <n v="15177"/>
    <x v="78"/>
    <x v="78"/>
    <s v="2014-15"/>
    <x v="0"/>
    <n v="12882"/>
    <x v="78"/>
    <n v="-0.33457306679064003"/>
  </r>
  <r>
    <x v="28"/>
    <x v="36"/>
    <s v="2nd Last"/>
    <s v="2010-11"/>
    <s v="PL"/>
    <n v="25000"/>
    <n v="22551"/>
    <s v="2012-13"/>
    <x v="0"/>
    <n v="14997"/>
    <x v="79"/>
    <x v="79"/>
    <s v="2013-14"/>
    <x v="0"/>
    <n v="14962"/>
    <x v="79"/>
    <n v="-0.33652609640370718"/>
  </r>
  <r>
    <x v="30"/>
    <x v="31"/>
    <s v="3rd Last"/>
    <s v="1992-1993"/>
    <s v="PL"/>
    <n v="18801"/>
    <n v="19562"/>
    <s v="1994-95"/>
    <x v="0"/>
    <n v="14462"/>
    <x v="80"/>
    <x v="80"/>
    <s v="1995-96"/>
    <x v="0"/>
    <n v="12901"/>
    <x v="80"/>
    <n v="-0.34050710561292302"/>
  </r>
  <r>
    <x v="10"/>
    <x v="23"/>
    <s v="3rd Last"/>
    <s v="2009-10"/>
    <s v="PL"/>
    <n v="25246"/>
    <n v="25462"/>
    <s v="2011-12"/>
    <x v="0"/>
    <n v="19127"/>
    <x v="81"/>
    <x v="81"/>
    <s v="2012-13"/>
    <x v="0"/>
    <n v="16703"/>
    <x v="81"/>
    <n v="-0.34400282774330376"/>
  </r>
  <r>
    <x v="27"/>
    <x v="20"/>
    <s v="2nd Last"/>
    <s v="2002-03"/>
    <s v="PL"/>
    <n v="39120"/>
    <n v="36666"/>
    <s v="2004-05"/>
    <x v="0"/>
    <n v="29207"/>
    <x v="82"/>
    <x v="82"/>
    <s v="2005-06"/>
    <x v="0"/>
    <n v="22355"/>
    <x v="82"/>
    <n v="-0.39030709649266349"/>
  </r>
  <r>
    <x v="16"/>
    <x v="2"/>
    <s v="Last"/>
    <s v="2012-13"/>
    <s v="Championship"/>
    <n v="22999"/>
    <n v="27430"/>
    <s v="2014-15"/>
    <x v="0"/>
    <n v="21124"/>
    <x v="83"/>
    <x v="83"/>
    <s v="2015-16"/>
    <x v="0"/>
    <n v="16463"/>
    <x v="83"/>
    <n v="-0.39981771782719649"/>
  </r>
  <r>
    <x v="25"/>
    <x v="5"/>
    <s v="3rd Last"/>
    <s v="1996-97"/>
    <s v="Championship"/>
    <n v="15826"/>
    <n v="24352"/>
    <s v="1998-99"/>
    <x v="0"/>
    <n v="18196"/>
    <x v="84"/>
    <x v="84"/>
    <s v="1999-2000"/>
    <x v="0"/>
    <n v="14297"/>
    <x v="84"/>
    <n v="-0.41290243101182655"/>
  </r>
  <r>
    <x v="29"/>
    <x v="30"/>
    <s v="Last"/>
    <s v="2015-16"/>
    <s v="Championship"/>
    <n v="17199"/>
    <n v="20761"/>
    <s v="2017-18"/>
    <x v="0"/>
    <n v="15622"/>
    <x v="85"/>
    <x v="85"/>
    <s v="2018-19"/>
    <x v="0"/>
    <n v="12165"/>
    <x v="85"/>
    <n v="-0.41404556620586674"/>
  </r>
  <r>
    <x v="20"/>
    <x v="6"/>
    <s v="2nd Last"/>
    <s v="2007-08"/>
    <s v="PL"/>
    <n v="26708"/>
    <n v="28429"/>
    <s v="2009-10"/>
    <x v="0"/>
    <n v="19948"/>
    <x v="86"/>
    <x v="86"/>
    <s v="2010-11"/>
    <x v="0"/>
    <n v="16269"/>
    <x v="86"/>
    <n v="-0.42773224524253406"/>
  </r>
  <r>
    <x v="30"/>
    <x v="45"/>
    <s v="2nd Last"/>
    <s v="1992-1993"/>
    <s v="PL"/>
    <n v="12859"/>
    <n v="12563"/>
    <s v="1994-95"/>
    <x v="0"/>
    <n v="8444"/>
    <x v="87"/>
    <x v="87"/>
    <s v="1995-96"/>
    <x v="0"/>
    <n v="6634"/>
    <x v="87"/>
    <n v="-0.47194141526705402"/>
  </r>
  <r>
    <x v="24"/>
    <x v="46"/>
    <s v="3rd Last"/>
    <s v="1998-99"/>
    <s v="PL"/>
    <n v="18207"/>
    <n v="17157"/>
    <s v="2000-01"/>
    <x v="0"/>
    <n v="7901"/>
    <x v="88"/>
    <x v="88"/>
    <s v="2001-02"/>
    <x v="0"/>
    <n v="6961"/>
    <x v="88"/>
    <n v="-0.59427638864603372"/>
  </r>
  <r>
    <x v="31"/>
    <x v="47"/>
    <s v="3rd Last"/>
    <s v="2022-23"/>
    <s v="Championship"/>
    <n v="9854"/>
    <n v="11244"/>
    <s v="2024-25"/>
    <x v="0"/>
    <n v="11420"/>
    <x v="89"/>
    <x v="89"/>
    <s v="2025-26"/>
    <x v="2"/>
    <m/>
    <x v="89"/>
    <m/>
  </r>
  <r>
    <x v="31"/>
    <x v="31"/>
    <s v="Last"/>
    <s v="2022-23"/>
    <s v="Championship"/>
    <n v="28746"/>
    <n v="30011"/>
    <s v="2024-25"/>
    <x v="0"/>
    <n v="28070"/>
    <x v="90"/>
    <x v="90"/>
    <s v="2025-26"/>
    <x v="1"/>
    <m/>
    <x v="89"/>
    <m/>
  </r>
  <r>
    <x v="31"/>
    <x v="7"/>
    <s v="2nd Last"/>
    <s v="2022-23"/>
    <s v="Championship"/>
    <n v="19953"/>
    <n v="21184"/>
    <s v="2024-25"/>
    <x v="0"/>
    <n v="19639"/>
    <x v="91"/>
    <x v="91"/>
    <s v="2025-26"/>
    <x v="1"/>
    <m/>
    <x v="8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55136D-6E86-4C37-A4FA-BF7B2C2AC7F6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A3:A149" firstHeaderRow="1" firstDataRow="1" firstDataCol="1"/>
  <pivotFields count="18">
    <pivotField showAll="0"/>
    <pivotField axis="axisRow" showAll="0">
      <items count="50">
        <item x="24"/>
        <item x="33"/>
        <item x="23"/>
        <item x="36"/>
        <item x="28"/>
        <item x="5"/>
        <item m="1" x="48"/>
        <item x="26"/>
        <item x="43"/>
        <item x="7"/>
        <item x="2"/>
        <item x="14"/>
        <item x="41"/>
        <item x="9"/>
        <item x="27"/>
        <item x="1"/>
        <item x="0"/>
        <item x="30"/>
        <item x="17"/>
        <item x="20"/>
        <item x="4"/>
        <item x="47"/>
        <item x="13"/>
        <item x="6"/>
        <item x="10"/>
        <item x="16"/>
        <item x="19"/>
        <item x="8"/>
        <item x="45"/>
        <item x="34"/>
        <item x="18"/>
        <item x="40"/>
        <item x="31"/>
        <item x="32"/>
        <item x="12"/>
        <item x="38"/>
        <item x="3"/>
        <item x="37"/>
        <item x="42"/>
        <item x="25"/>
        <item x="21"/>
        <item x="22"/>
        <item x="11"/>
        <item x="44"/>
        <item x="46"/>
        <item x="35"/>
        <item x="15"/>
        <item x="29"/>
        <item x="3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93">
        <item x="88"/>
        <item x="8"/>
        <item x="74"/>
        <item x="79"/>
        <item x="60"/>
        <item x="87"/>
        <item x="67"/>
        <item x="86"/>
        <item x="44"/>
        <item x="76"/>
        <item x="2"/>
        <item x="32"/>
        <item x="41"/>
        <item x="73"/>
        <item x="80"/>
        <item x="1"/>
        <item x="52"/>
        <item x="84"/>
        <item x="72"/>
        <item x="81"/>
        <item x="53"/>
        <item x="85"/>
        <item x="75"/>
        <item x="83"/>
        <item x="62"/>
        <item x="45"/>
        <item x="71"/>
        <item x="69"/>
        <item x="57"/>
        <item x="78"/>
        <item x="68"/>
        <item x="82"/>
        <item x="47"/>
        <item x="70"/>
        <item x="42"/>
        <item x="66"/>
        <item x="40"/>
        <item x="34"/>
        <item x="77"/>
        <item x="26"/>
        <item x="63"/>
        <item x="43"/>
        <item x="5"/>
        <item x="65"/>
        <item x="15"/>
        <item x="51"/>
        <item x="64"/>
        <item x="35"/>
        <item x="59"/>
        <item x="48"/>
        <item x="61"/>
        <item x="11"/>
        <item x="46"/>
        <item x="54"/>
        <item x="29"/>
        <item x="49"/>
        <item x="56"/>
        <item x="55"/>
        <item x="39"/>
        <item x="58"/>
        <item x="50"/>
        <item x="14"/>
        <item x="30"/>
        <item x="91"/>
        <item x="38"/>
        <item x="90"/>
        <item x="24"/>
        <item x="0"/>
        <item x="6"/>
        <item x="36"/>
        <item x="18"/>
        <item x="16"/>
        <item x="17"/>
        <item x="31"/>
        <item x="37"/>
        <item x="33"/>
        <item x="25"/>
        <item x="22"/>
        <item x="27"/>
        <item x="28"/>
        <item x="19"/>
        <item x="7"/>
        <item x="89"/>
        <item x="12"/>
        <item x="21"/>
        <item x="13"/>
        <item x="9"/>
        <item x="23"/>
        <item x="10"/>
        <item x="4"/>
        <item x="3"/>
        <item x="20"/>
        <item t="default"/>
      </items>
    </pivotField>
    <pivotField showAll="0"/>
    <pivotField showAll="0">
      <items count="6">
        <item x="0"/>
        <item x="2"/>
        <item x="1"/>
        <item m="1" x="4"/>
        <item m="1" x="3"/>
        <item t="default"/>
      </items>
    </pivotField>
    <pivotField showAll="0"/>
    <pivotField showAll="0"/>
    <pivotField showAll="0"/>
    <pivotField showAll="0">
      <items count="3">
        <item x="0"/>
        <item x="1"/>
        <item t="default"/>
      </items>
    </pivotField>
  </pivotFields>
  <rowFields count="2">
    <field x="1"/>
    <field x="11"/>
  </rowFields>
  <rowItems count="146">
    <i>
      <x/>
    </i>
    <i r="1">
      <x v="69"/>
    </i>
    <i>
      <x v="1"/>
    </i>
    <i r="1">
      <x v="52"/>
    </i>
    <i>
      <x v="2"/>
    </i>
    <i r="1">
      <x v="11"/>
    </i>
    <i r="1">
      <x v="19"/>
    </i>
    <i r="1">
      <x v="37"/>
    </i>
    <i>
      <x v="3"/>
    </i>
    <i r="1">
      <x v="3"/>
    </i>
    <i r="1">
      <x v="16"/>
    </i>
    <i>
      <x v="4"/>
    </i>
    <i r="1">
      <x v="36"/>
    </i>
    <i>
      <x v="5"/>
    </i>
    <i r="1">
      <x v="17"/>
    </i>
    <i r="1">
      <x v="22"/>
    </i>
    <i r="1">
      <x v="42"/>
    </i>
    <i>
      <x v="7"/>
    </i>
    <i r="1">
      <x v="91"/>
    </i>
    <i>
      <x v="8"/>
    </i>
    <i r="1">
      <x v="38"/>
    </i>
    <i>
      <x v="9"/>
    </i>
    <i r="1">
      <x v="9"/>
    </i>
    <i r="1">
      <x v="51"/>
    </i>
    <i r="1">
      <x v="63"/>
    </i>
    <i r="1">
      <x v="86"/>
    </i>
    <i>
      <x v="10"/>
    </i>
    <i r="1">
      <x v="10"/>
    </i>
    <i r="1">
      <x v="23"/>
    </i>
    <i>
      <x v="11"/>
    </i>
    <i r="1">
      <x v="53"/>
    </i>
    <i r="1">
      <x v="80"/>
    </i>
    <i>
      <x v="12"/>
    </i>
    <i r="1">
      <x v="30"/>
    </i>
    <i>
      <x v="13"/>
    </i>
    <i r="1">
      <x v="26"/>
    </i>
    <i r="1">
      <x v="35"/>
    </i>
    <i r="1">
      <x v="74"/>
    </i>
    <i r="1">
      <x v="83"/>
    </i>
    <i>
      <x v="14"/>
    </i>
    <i r="1">
      <x v="46"/>
    </i>
    <i r="1">
      <x v="58"/>
    </i>
    <i>
      <x v="15"/>
    </i>
    <i r="1">
      <x v="13"/>
    </i>
    <i r="1">
      <x v="15"/>
    </i>
    <i>
      <x v="16"/>
    </i>
    <i r="1">
      <x v="67"/>
    </i>
    <i>
      <x v="17"/>
    </i>
    <i r="1">
      <x v="12"/>
    </i>
    <i r="1">
      <x v="21"/>
    </i>
    <i r="1">
      <x v="50"/>
    </i>
    <i>
      <x v="18"/>
    </i>
    <i r="1">
      <x v="18"/>
    </i>
    <i r="1">
      <x v="87"/>
    </i>
    <i>
      <x v="19"/>
    </i>
    <i r="1">
      <x v="31"/>
    </i>
    <i r="1">
      <x v="78"/>
    </i>
    <i>
      <x v="20"/>
    </i>
    <i r="1">
      <x v="27"/>
    </i>
    <i r="1">
      <x v="44"/>
    </i>
    <i r="1">
      <x v="76"/>
    </i>
    <i r="1">
      <x v="89"/>
    </i>
    <i>
      <x v="21"/>
    </i>
    <i r="1">
      <x v="82"/>
    </i>
    <i>
      <x v="22"/>
    </i>
    <i r="1">
      <x v="70"/>
    </i>
    <i r="1">
      <x v="72"/>
    </i>
    <i>
      <x v="23"/>
    </i>
    <i r="1">
      <x v="1"/>
    </i>
    <i r="1">
      <x v="7"/>
    </i>
    <i r="1">
      <x v="40"/>
    </i>
    <i r="1">
      <x v="81"/>
    </i>
    <i>
      <x v="24"/>
    </i>
    <i r="1">
      <x v="54"/>
    </i>
    <i r="1">
      <x v="85"/>
    </i>
    <i>
      <x v="25"/>
    </i>
    <i r="1">
      <x v="28"/>
    </i>
    <i r="1">
      <x v="73"/>
    </i>
    <i r="1">
      <x v="75"/>
    </i>
    <i r="1">
      <x v="77"/>
    </i>
    <i r="1">
      <x v="84"/>
    </i>
    <i>
      <x v="26"/>
    </i>
    <i r="1">
      <x v="91"/>
    </i>
    <i>
      <x v="27"/>
    </i>
    <i r="1">
      <x v="8"/>
    </i>
    <i r="1">
      <x v="39"/>
    </i>
    <i r="1">
      <x v="88"/>
    </i>
    <i>
      <x v="28"/>
    </i>
    <i r="1">
      <x v="5"/>
    </i>
    <i>
      <x v="29"/>
    </i>
    <i r="1">
      <x v="49"/>
    </i>
    <i>
      <x v="30"/>
    </i>
    <i r="1">
      <x v="32"/>
    </i>
    <i r="1">
      <x v="55"/>
    </i>
    <i r="1">
      <x v="66"/>
    </i>
    <i>
      <x v="31"/>
    </i>
    <i r="1">
      <x v="33"/>
    </i>
    <i r="1">
      <x v="43"/>
    </i>
    <i>
      <x v="32"/>
    </i>
    <i r="1">
      <x v="14"/>
    </i>
    <i r="1">
      <x v="41"/>
    </i>
    <i r="1">
      <x v="65"/>
    </i>
    <i>
      <x v="33"/>
    </i>
    <i r="1">
      <x v="25"/>
    </i>
    <i>
      <x v="34"/>
    </i>
    <i r="1">
      <x v="24"/>
    </i>
    <i r="1">
      <x v="71"/>
    </i>
    <i>
      <x v="35"/>
    </i>
    <i r="1">
      <x v="48"/>
    </i>
    <i>
      <x v="36"/>
    </i>
    <i r="1">
      <x v="4"/>
    </i>
    <i r="1">
      <x v="6"/>
    </i>
    <i r="1">
      <x v="68"/>
    </i>
    <i r="1">
      <x v="90"/>
    </i>
    <i>
      <x v="37"/>
    </i>
    <i r="1">
      <x v="59"/>
    </i>
    <i>
      <x v="38"/>
    </i>
    <i r="1">
      <x v="2"/>
    </i>
    <i>
      <x v="39"/>
    </i>
    <i r="1">
      <x v="20"/>
    </i>
    <i r="1">
      <x v="56"/>
    </i>
    <i r="1">
      <x v="64"/>
    </i>
    <i>
      <x v="40"/>
    </i>
    <i r="1">
      <x v="91"/>
    </i>
    <i>
      <x v="41"/>
    </i>
    <i r="1">
      <x v="34"/>
    </i>
    <i r="1">
      <x v="47"/>
    </i>
    <i r="1">
      <x v="62"/>
    </i>
    <i r="1">
      <x v="79"/>
    </i>
    <i>
      <x v="42"/>
    </i>
    <i r="1">
      <x v="57"/>
    </i>
    <i r="1">
      <x v="61"/>
    </i>
    <i>
      <x v="43"/>
    </i>
    <i r="1">
      <x v="29"/>
    </i>
    <i>
      <x v="44"/>
    </i>
    <i r="1">
      <x/>
    </i>
    <i>
      <x v="45"/>
    </i>
    <i r="1">
      <x v="45"/>
    </i>
    <i r="1">
      <x v="60"/>
    </i>
    <i>
      <x v="46"/>
    </i>
    <i r="1">
      <x v="91"/>
    </i>
    <i>
      <x v="47"/>
    </i>
    <i r="1">
      <x v="91"/>
    </i>
    <i>
      <x v="48"/>
    </i>
    <i r="1">
      <x v="91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3F9F700-3CB1-4512-AC57-9583ACF776F8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 rowHeaderCaption="Year After Division">
  <location ref="A7:B10" firstHeaderRow="1" firstDataRow="1" firstDataCol="1" rowPageCount="1" colPageCount="1"/>
  <pivotFields count="18">
    <pivotField showAll="0"/>
    <pivotField axis="axisRow" showAll="0">
      <items count="50">
        <item x="24"/>
        <item x="33"/>
        <item x="23"/>
        <item x="36"/>
        <item x="28"/>
        <item x="5"/>
        <item m="1" x="48"/>
        <item x="26"/>
        <item x="43"/>
        <item x="7"/>
        <item x="2"/>
        <item x="14"/>
        <item x="41"/>
        <item x="9"/>
        <item x="27"/>
        <item x="1"/>
        <item x="39"/>
        <item x="0"/>
        <item x="30"/>
        <item x="17"/>
        <item x="20"/>
        <item x="4"/>
        <item x="47"/>
        <item x="13"/>
        <item x="6"/>
        <item x="10"/>
        <item x="16"/>
        <item x="19"/>
        <item x="8"/>
        <item x="45"/>
        <item x="34"/>
        <item x="18"/>
        <item x="40"/>
        <item x="31"/>
        <item x="15"/>
        <item x="32"/>
        <item x="12"/>
        <item x="38"/>
        <item x="3"/>
        <item x="37"/>
        <item x="42"/>
        <item x="25"/>
        <item x="21"/>
        <item x="22"/>
        <item x="29"/>
        <item x="11"/>
        <item x="44"/>
        <item x="46"/>
        <item x="35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3">
        <item sd="0" x="0"/>
        <item n="Covid" sd="0" x="1"/>
        <item t="default" sd="0"/>
      </items>
    </pivotField>
    <pivotField showAll="0"/>
    <pivotField axis="axisPage" multipleItemSelectionAllowed="1" showAll="0">
      <items count="93">
        <item x="60"/>
        <item x="67"/>
        <item x="88"/>
        <item x="2"/>
        <item x="86"/>
        <item x="79"/>
        <item x="82"/>
        <item x="44"/>
        <item x="32"/>
        <item x="62"/>
        <item x="69"/>
        <item x="73"/>
        <item x="52"/>
        <item x="41"/>
        <item x="81"/>
        <item h="1" x="8"/>
        <item x="83"/>
        <item x="1"/>
        <item x="84"/>
        <item x="76"/>
        <item x="75"/>
        <item x="45"/>
        <item x="74"/>
        <item x="29"/>
        <item x="85"/>
        <item x="34"/>
        <item x="80"/>
        <item x="42"/>
        <item x="63"/>
        <item x="43"/>
        <item x="71"/>
        <item x="70"/>
        <item x="66"/>
        <item x="53"/>
        <item x="68"/>
        <item x="64"/>
        <item x="72"/>
        <item x="78"/>
        <item x="87"/>
        <item x="59"/>
        <item x="57"/>
        <item x="26"/>
        <item x="51"/>
        <item x="65"/>
        <item x="35"/>
        <item x="55"/>
        <item x="61"/>
        <item x="47"/>
        <item x="54"/>
        <item x="77"/>
        <item x="40"/>
        <item x="15"/>
        <item x="5"/>
        <item x="39"/>
        <item x="14"/>
        <item x="48"/>
        <item x="11"/>
        <item x="50"/>
        <item x="46"/>
        <item x="6"/>
        <item x="30"/>
        <item x="90"/>
        <item x="58"/>
        <item x="56"/>
        <item x="49"/>
        <item x="36"/>
        <item x="91"/>
        <item x="0"/>
        <item x="38"/>
        <item x="24"/>
        <item x="18"/>
        <item x="16"/>
        <item x="17"/>
        <item x="31"/>
        <item x="25"/>
        <item x="33"/>
        <item x="27"/>
        <item x="22"/>
        <item x="37"/>
        <item x="28"/>
        <item x="19"/>
        <item x="7"/>
        <item x="89"/>
        <item x="12"/>
        <item x="9"/>
        <item x="21"/>
        <item x="23"/>
        <item x="10"/>
        <item x="13"/>
        <item h="1" x="4"/>
        <item h="1" x="3"/>
        <item x="20"/>
        <item t="default"/>
      </items>
    </pivotField>
    <pivotField dataField="1" showAll="0"/>
    <pivotField showAll="0"/>
    <pivotField showAll="0">
      <items count="6">
        <item sd="0" x="0"/>
        <item x="2"/>
        <item sd="0" x="1"/>
        <item m="1" x="4"/>
        <item m="1" x="3"/>
        <item t="default"/>
      </items>
    </pivotField>
    <pivotField showAll="0"/>
    <pivotField showAll="0"/>
    <pivotField showAll="0"/>
    <pivotField showAll="0">
      <items count="3">
        <item n="2 years after division" x="0"/>
        <item x="1"/>
        <item t="default"/>
      </items>
    </pivotField>
  </pivotFields>
  <rowFields count="2">
    <field x="8"/>
    <field x="1"/>
  </rowFields>
  <rowItems count="3">
    <i>
      <x/>
    </i>
    <i>
      <x v="1"/>
    </i>
    <i t="grand">
      <x/>
    </i>
  </rowItems>
  <colItems count="1">
    <i/>
  </colItems>
  <pageFields count="1">
    <pageField fld="10" hier="-1"/>
  </pageFields>
  <dataFields count="1">
    <dataField name="Average of Loss/Gain %" fld="11" subtotal="average" baseField="0" baseItem="1"/>
  </dataFields>
  <formats count="1">
    <format dxfId="6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1E3CE1-69C2-457A-8B6B-0513BE8F3B15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 rowHeaderCaption="Destination during Championship Season">
  <location ref="D7:F12" firstHeaderRow="0" firstDataRow="1" firstDataCol="1" rowPageCount="1" colPageCount="1"/>
  <pivotFields count="18">
    <pivotField multipleItemSelectionAllowed="1" showAll="0"/>
    <pivotField axis="axisRow" showAll="0">
      <items count="50">
        <item x="24"/>
        <item x="33"/>
        <item x="23"/>
        <item x="36"/>
        <item x="28"/>
        <item x="5"/>
        <item m="1" x="48"/>
        <item x="26"/>
        <item x="43"/>
        <item x="7"/>
        <item x="2"/>
        <item x="14"/>
        <item x="41"/>
        <item x="9"/>
        <item x="27"/>
        <item x="1"/>
        <item x="39"/>
        <item x="0"/>
        <item x="30"/>
        <item x="17"/>
        <item x="20"/>
        <item x="4"/>
        <item x="47"/>
        <item x="13"/>
        <item x="6"/>
        <item x="10"/>
        <item x="16"/>
        <item x="19"/>
        <item x="8"/>
        <item x="45"/>
        <item x="34"/>
        <item x="18"/>
        <item x="40"/>
        <item x="31"/>
        <item x="15"/>
        <item x="32"/>
        <item x="12"/>
        <item x="38"/>
        <item x="3"/>
        <item x="37"/>
        <item x="42"/>
        <item x="25"/>
        <item x="21"/>
        <item x="22"/>
        <item x="29"/>
        <item x="11"/>
        <item x="44"/>
        <item x="46"/>
        <item x="35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3">
        <item x="0"/>
        <item sd="0" x="1"/>
        <item t="default" sd="0"/>
      </items>
    </pivotField>
    <pivotField showAll="0"/>
    <pivotField showAll="0"/>
    <pivotField dataField="1" showAll="0"/>
    <pivotField showAll="0"/>
    <pivotField axis="axisRow" showAll="0">
      <items count="6">
        <item sd="0" x="0"/>
        <item sd="0" x="2"/>
        <item sd="0" x="1"/>
        <item n="2024/25 teams without year 2 data" m="1" x="4"/>
        <item m="1" x="3"/>
        <item t="default"/>
      </items>
    </pivotField>
    <pivotField showAll="0"/>
    <pivotField axis="axisPage" multipleItemSelectionAllowed="1" showAll="0">
      <items count="91">
        <item x="82"/>
        <item x="86"/>
        <item x="83"/>
        <item x="67"/>
        <item x="88"/>
        <item x="84"/>
        <item x="60"/>
        <item x="81"/>
        <item x="69"/>
        <item x="85"/>
        <item x="64"/>
        <item x="79"/>
        <item x="75"/>
        <item x="73"/>
        <item x="63"/>
        <item x="62"/>
        <item x="55"/>
        <item x="70"/>
        <item x="80"/>
        <item x="76"/>
        <item x="66"/>
        <item x="78"/>
        <item x="59"/>
        <item x="71"/>
        <item x="65"/>
        <item x="77"/>
        <item x="87"/>
        <item x="68"/>
        <item x="61"/>
        <item x="54"/>
        <item x="50"/>
        <item x="52"/>
        <item x="72"/>
        <item x="51"/>
        <item x="74"/>
        <item x="43"/>
        <item x="58"/>
        <item x="45"/>
        <item x="57"/>
        <item x="56"/>
        <item x="44"/>
        <item x="53"/>
        <item x="48"/>
        <item x="39"/>
        <item x="49"/>
        <item x="42"/>
        <item x="46"/>
        <item x="41"/>
        <item x="47"/>
        <item x="40"/>
        <item x="37"/>
        <item x="35"/>
        <item x="33"/>
        <item x="34"/>
        <item x="28"/>
        <item x="32"/>
        <item x="31"/>
        <item x="38"/>
        <item x="30"/>
        <item x="36"/>
        <item x="29"/>
        <item x="27"/>
        <item x="25"/>
        <item x="26"/>
        <item x="23"/>
        <item x="24"/>
        <item x="22"/>
        <item x="21"/>
        <item x="20"/>
        <item x="19"/>
        <item x="18"/>
        <item x="17"/>
        <item x="16"/>
        <item x="15"/>
        <item x="13"/>
        <item x="14"/>
        <item x="10"/>
        <item x="12"/>
        <item x="9"/>
        <item x="8"/>
        <item x="7"/>
        <item h="1" x="6"/>
        <item x="11"/>
        <item x="5"/>
        <item x="3"/>
        <item x="4"/>
        <item h="1" x="2"/>
        <item h="1" x="1"/>
        <item x="0"/>
        <item x="89"/>
        <item t="default"/>
      </items>
    </pivotField>
    <pivotField dataField="1" showAll="0"/>
    <pivotField axis="axisRow" showAll="0">
      <items count="3">
        <item n="Overall" x="0"/>
        <item x="1"/>
        <item t="default"/>
      </items>
    </pivotField>
  </pivotFields>
  <rowFields count="4">
    <field x="17"/>
    <field x="13"/>
    <field x="8"/>
    <field x="1"/>
  </rowFields>
  <rowItems count="5">
    <i>
      <x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15" hier="-1"/>
  </pageFields>
  <dataFields count="2">
    <dataField name="Average of Loss/Gain %" fld="11" subtotal="average" baseField="17" baseItem="0"/>
    <dataField name="Average of Loss/Gain % 2 yrs." fld="16" subtotal="average" baseField="0" baseItem="0" numFmtId="10"/>
  </dataFields>
  <formats count="1">
    <format dxfId="6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8A6D93-B355-452A-A986-81EE7D9F401C}" name="PivotTable9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>
  <location ref="A3:E52" firstHeaderRow="0" firstDataRow="1" firstDataCol="1"/>
  <pivotFields count="18">
    <pivotField showAll="0"/>
    <pivotField axis="axisRow" showAll="0" sortType="descending">
      <items count="50">
        <item x="24"/>
        <item x="33"/>
        <item x="23"/>
        <item x="36"/>
        <item x="28"/>
        <item x="5"/>
        <item m="1" x="48"/>
        <item x="43"/>
        <item x="7"/>
        <item x="2"/>
        <item x="14"/>
        <item x="41"/>
        <item x="9"/>
        <item x="27"/>
        <item x="1"/>
        <item x="0"/>
        <item x="30"/>
        <item x="17"/>
        <item x="20"/>
        <item x="4"/>
        <item x="47"/>
        <item x="13"/>
        <item x="6"/>
        <item x="10"/>
        <item x="16"/>
        <item x="8"/>
        <item x="45"/>
        <item x="34"/>
        <item x="18"/>
        <item x="40"/>
        <item x="31"/>
        <item x="32"/>
        <item x="12"/>
        <item x="38"/>
        <item x="3"/>
        <item x="37"/>
        <item x="42"/>
        <item x="25"/>
        <item x="22"/>
        <item x="11"/>
        <item x="44"/>
        <item x="46"/>
        <item x="35"/>
        <item x="26"/>
        <item x="21"/>
        <item x="19"/>
        <item x="15"/>
        <item x="29"/>
        <item x="39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showAll="0"/>
    <pivotField showAll="0">
      <items count="6">
        <item x="0"/>
        <item x="2"/>
        <item x="1"/>
        <item m="1" x="4"/>
        <item m="1" x="3"/>
        <item t="default"/>
      </items>
    </pivotField>
    <pivotField showAll="0"/>
    <pivotField dataField="1" showAll="0"/>
    <pivotField dataField="1" showAll="0"/>
    <pivotField showAll="0">
      <items count="3">
        <item x="0"/>
        <item x="1"/>
        <item t="default"/>
      </items>
    </pivotField>
  </pivotFields>
  <rowFields count="1">
    <field x="1"/>
  </rowFields>
  <rowItems count="49">
    <i>
      <x v="19"/>
    </i>
    <i>
      <x v="20"/>
    </i>
    <i>
      <x v="34"/>
    </i>
    <i>
      <x v="21"/>
    </i>
    <i>
      <x v="23"/>
    </i>
    <i>
      <x/>
    </i>
    <i>
      <x v="24"/>
    </i>
    <i>
      <x v="15"/>
    </i>
    <i>
      <x v="10"/>
    </i>
    <i>
      <x v="39"/>
    </i>
    <i>
      <x v="35"/>
    </i>
    <i>
      <x v="17"/>
    </i>
    <i>
      <x v="12"/>
    </i>
    <i>
      <x v="38"/>
    </i>
    <i>
      <x v="18"/>
    </i>
    <i>
      <x v="8"/>
    </i>
    <i>
      <x v="42"/>
    </i>
    <i>
      <x v="1"/>
    </i>
    <i>
      <x v="13"/>
    </i>
    <i>
      <x v="28"/>
    </i>
    <i>
      <x v="32"/>
    </i>
    <i>
      <x v="25"/>
    </i>
    <i>
      <x v="27"/>
    </i>
    <i>
      <x v="33"/>
    </i>
    <i>
      <x v="37"/>
    </i>
    <i>
      <x v="30"/>
    </i>
    <i>
      <x v="7"/>
    </i>
    <i>
      <x v="29"/>
    </i>
    <i>
      <x v="4"/>
    </i>
    <i>
      <x v="22"/>
    </i>
    <i>
      <x v="11"/>
    </i>
    <i>
      <x v="40"/>
    </i>
    <i>
      <x v="16"/>
    </i>
    <i>
      <x v="5"/>
    </i>
    <i>
      <x v="31"/>
    </i>
    <i>
      <x v="2"/>
    </i>
    <i>
      <x v="9"/>
    </i>
    <i>
      <x v="14"/>
    </i>
    <i>
      <x v="3"/>
    </i>
    <i>
      <x v="26"/>
    </i>
    <i>
      <x v="36"/>
    </i>
    <i>
      <x v="41"/>
    </i>
    <i>
      <x v="46"/>
    </i>
    <i>
      <x v="45"/>
    </i>
    <i>
      <x v="48"/>
    </i>
    <i>
      <x v="47"/>
    </i>
    <i>
      <x v="44"/>
    </i>
    <i>
      <x v="4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Loss/Gain" fld="10" baseField="1" baseItem="0"/>
    <dataField name="Avg. of Loss/Gain %" fld="11" subtotal="average" baseField="1" baseItem="0" numFmtId="2"/>
    <dataField name="Sum of Loss/Gain 2yrs." fld="15" baseField="1" baseItem="0"/>
    <dataField name="Average of Loss/Gain % 2 yrs." fld="16" subtotal="average" baseField="1" baseItem="0" numFmtId="2"/>
  </dataFields>
  <formats count="2">
    <format dxfId="22">
      <pivotArea collapsedLevelsAreSubtotals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21">
      <pivotArea collapsedLevelsAreSubtotals="1" fieldPosition="0">
        <references count="2">
          <reference field="4294967294" count="1" selected="0">
            <x v="1"/>
          </reference>
          <reference field="1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A3D737D-FF64-4108-8B0E-FDD6C43C7DE9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 chartFormat="1">
  <location ref="A3:C36" firstHeaderRow="0" firstDataRow="1" firstDataCol="1"/>
  <pivotFields count="18">
    <pivotField axis="axisRow" showAll="0">
      <items count="33">
        <item x="5"/>
        <item x="30"/>
        <item x="8"/>
        <item x="3"/>
        <item x="1"/>
        <item x="25"/>
        <item x="13"/>
        <item x="24"/>
        <item x="12"/>
        <item x="2"/>
        <item x="21"/>
        <item x="27"/>
        <item x="15"/>
        <item x="4"/>
        <item x="23"/>
        <item x="22"/>
        <item x="20"/>
        <item x="26"/>
        <item x="10"/>
        <item x="28"/>
        <item x="17"/>
        <item x="16"/>
        <item x="7"/>
        <item x="9"/>
        <item x="29"/>
        <item x="19"/>
        <item x="0"/>
        <item x="18"/>
        <item x="14"/>
        <item x="6"/>
        <item x="11"/>
        <item x="3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>
      <items count="6">
        <item x="0"/>
        <item x="2"/>
        <item x="1"/>
        <item m="1" x="4"/>
        <item m="1" x="3"/>
        <item t="default"/>
      </items>
    </pivotField>
    <pivotField showAll="0"/>
    <pivotField showAll="0"/>
    <pivotField dataField="1" showAll="0"/>
    <pivotField showAll="0">
      <items count="3">
        <item x="0"/>
        <item x="1"/>
        <item t="default"/>
      </items>
    </pivotField>
  </pivotFields>
  <rowFields count="1">
    <field x="0"/>
  </rowFields>
  <rowItems count="3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 t="grand">
      <x/>
    </i>
  </rowItems>
  <colFields count="1">
    <field x="-2"/>
  </colFields>
  <colItems count="2">
    <i>
      <x/>
    </i>
    <i i="1">
      <x v="1"/>
    </i>
  </colItems>
  <dataFields count="2">
    <dataField name="Average of Loss/Gain %" fld="11" subtotal="average" baseField="0" baseItem="0" numFmtId="9"/>
    <dataField name="Average of Loss/Gain % 2 yrs." fld="16" subtotal="average" baseField="0" baseItem="0" numFmtId="9"/>
  </dataFields>
  <formats count="6">
    <format dxfId="20">
      <pivotArea collapsedLevelsAreSubtotals="1" fieldPosition="0">
        <references count="2">
          <reference field="4294967294" count="1" selected="0">
            <x v="1"/>
          </reference>
          <reference field="0" count="0"/>
        </references>
      </pivotArea>
    </format>
    <format dxfId="19">
      <pivotArea field="0" grandRow="1" outline="0" collapsedLevelsAreSubtotals="1" axis="axisRow" fieldPosition="0">
        <references count="1">
          <reference field="4294967294" count="1" selected="0">
            <x v="1"/>
          </reference>
        </references>
      </pivotArea>
    </format>
    <format dxfId="18">
      <pivotArea collapsedLevelsAreSubtotals="1" fieldPosition="0">
        <references count="2">
          <reference field="4294967294" count="1" selected="0">
            <x v="0"/>
          </reference>
          <reference field="0" count="0"/>
        </references>
      </pivotArea>
    </format>
    <format dxfId="17">
      <pivotArea field="0" grandRow="1" outline="0" collapsedLevelsAreSubtotals="1" axis="axisRow" fieldPosition="0">
        <references count="1">
          <reference field="4294967294" count="1" selected="0">
            <x v="0"/>
          </reference>
        </references>
      </pivotArea>
    </format>
    <format dxfId="1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5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908926B-BA7F-49DF-9CBB-882B4C01F3FE}" name="Table16" displayName="Table16" ref="A1:O105" totalsRowCount="1" headerRowDxfId="78" dataDxfId="77">
  <autoFilter ref="A1:O104" xr:uid="{5F63A6AC-6201-442B-A402-FCFDDBA22FFE}">
    <filterColumn colId="11">
      <filters>
        <filter val="10,400"/>
        <filter val="11,420"/>
        <filter val="12,554"/>
        <filter val="12,604"/>
        <filter val="12,764"/>
        <filter val="13,941"/>
        <filter val="14,462"/>
        <filter val="14,581"/>
        <filter val="14,931"/>
        <filter val="14,997"/>
        <filter val="15,177"/>
        <filter val="15,248"/>
        <filter val="15,365"/>
        <filter val="15,489"/>
        <filter val="15,622"/>
        <filter val="15,707"/>
        <filter val="15,826"/>
        <filter val="15,994"/>
        <filter val="16,150"/>
        <filter val="16,269"/>
        <filter val="16,530"/>
        <filter val="16,656"/>
        <filter val="16,823"/>
        <filter val="16,876"/>
        <filter val="17,123"/>
        <filter val="17,196"/>
        <filter val="17,199"/>
        <filter val="18,034"/>
        <filter val="18,196"/>
        <filter val="18,204"/>
        <filter val="18,276"/>
        <filter val="18,737"/>
        <filter val="19,081"/>
        <filter val="19,127"/>
        <filter val="19,171"/>
        <filter val="19,172"/>
        <filter val="19,253"/>
        <filter val="19,268"/>
        <filter val="19,457"/>
        <filter val="19,558"/>
        <filter val="19,639"/>
        <filter val="19,936"/>
        <filter val="19,948"/>
        <filter val="19,953"/>
        <filter val="20,472"/>
        <filter val="20,584"/>
        <filter val="21,124"/>
        <filter val="21,169"/>
        <filter val="21,748"/>
        <filter val="21,773"/>
        <filter val="22,199"/>
        <filter val="22,274"/>
        <filter val="22,822"/>
        <filter val="23,051"/>
        <filter val="23,159"/>
        <filter val="23,614"/>
        <filter val="24,137"/>
        <filter val="24,148"/>
        <filter val="24,765"/>
        <filter val="24,952"/>
        <filter val="25,200"/>
        <filter val="25,455"/>
        <filter val="25,470"/>
        <filter val="25,544"/>
        <filter val="25,631"/>
        <filter val="26,069"/>
        <filter val="26,343"/>
        <filter val="26,354"/>
        <filter val="26,620"/>
        <filter val="26,753"/>
        <filter val="27,119"/>
        <filter val="27,635"/>
        <filter val="28,070"/>
        <filter val="29,207"/>
        <filter val="29,231"/>
        <filter val="29,373"/>
        <filter val="29,440"/>
        <filter val="29,994"/>
        <filter val="30,923"/>
        <filter val="31,167"/>
        <filter val="31,238"/>
        <filter val="31,887"/>
        <filter val="32,107"/>
        <filter val="33,059"/>
        <filter val="33,492"/>
        <filter val="35,989"/>
        <filter val="43,388"/>
        <filter val="51,106"/>
        <filter val="7,901"/>
        <filter val="8,444"/>
        <filter val="9,744"/>
        <filter val="COVID"/>
      </filters>
    </filterColumn>
  </autoFilter>
  <sortState xmlns:xlrd2="http://schemas.microsoft.com/office/spreadsheetml/2017/richdata2" ref="A2:O104">
    <sortCondition ref="A1:A104"/>
  </sortState>
  <tableColumns count="15">
    <tableColumn id="1" xr3:uid="{7AB0B483-2C1B-4285-9A2D-30EE9D1AAF7F}" name="Season" dataDxfId="76" totalsRowDxfId="14"/>
    <tableColumn id="2" xr3:uid="{3BE1E892-2C51-4A7E-91E2-161B1678DDCF}" name="Relegated Team" dataDxfId="75" totalsRowDxfId="13"/>
    <tableColumn id="3" xr3:uid="{81DED83A-A8EC-431E-8F5D-C2D37148CC00}" name="Position" dataDxfId="74" totalsRowDxfId="12"/>
    <tableColumn id="15" xr3:uid="{212D9036-432E-40B3-9197-EB1A75AE41A3}" name="Year Before" dataDxfId="73" totalsRowDxfId="11"/>
    <tableColumn id="12" xr3:uid="{921323C5-B542-4755-B46F-B1A40EBB1AB4}" name="Year Before Div" dataDxfId="72" totalsRowDxfId="10"/>
    <tableColumn id="10" xr3:uid="{AA0BCABC-87C9-4D4A-94E3-F711BB4CE0F5}" name="Year Before Was Covid" dataDxfId="71" totalsRowDxfId="9"/>
    <tableColumn id="4" xr3:uid="{A47A8A9E-087A-47D6-8448-10D36535CB1F}" name="Year Before Att" dataDxfId="70" totalsRowDxfId="8"/>
    <tableColumn id="5" xr3:uid="{7A7EB212-82CC-4D73-BB4A-3F2F981F6662}" name="Attendance" totalsRowFunction="sum" dataDxfId="69" totalsRowDxfId="7"/>
    <tableColumn id="9" xr3:uid="{433BC746-2B27-40BF-A2B6-9D193C1CE6B3}" name="Covid Year" totalsRowDxfId="6"/>
    <tableColumn id="17" xr3:uid="{73A52134-801D-4032-9C66-D43A02399269}" name="Year After" dataDxfId="68" totalsRowDxfId="5"/>
    <tableColumn id="8" xr3:uid="{AE03FCAE-D406-464A-AA1D-62A0B8125D17}" name="Year After Division" dataDxfId="67" totalsRowDxfId="4"/>
    <tableColumn id="6" xr3:uid="{57DD95D1-3669-4BBC-9649-AA90335B0093}" name="Attendance year after" totalsRowFunction="sum" dataDxfId="66" totalsRowDxfId="3"/>
    <tableColumn id="16" xr3:uid="{B2EE0244-DA7E-4635-9773-B35B15B13CB3}" name="2 years after" dataDxfId="65" totalsRowDxfId="2"/>
    <tableColumn id="13" xr3:uid="{A6B8BA76-5200-4D6F-9269-ED1F3B58CD04}" name="2 Years After Div" dataDxfId="64" totalsRowDxfId="1"/>
    <tableColumn id="7" xr3:uid="{97BBFED9-EEA9-4A39-BC5D-39EE13B9862D}" name="Attendance 2 years after" dataDxfId="63" totalsRow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9737860-6E06-416E-BFDE-EEFEBC7F575E}" name="Table2" displayName="Table2" ref="A3:Q4" totalsRowShown="0">
  <autoFilter ref="A3:Q4" xr:uid="{89737860-6E06-416E-BFDE-EEFEBC7F575E}"/>
  <sortState xmlns:xlrd2="http://schemas.microsoft.com/office/spreadsheetml/2017/richdata2" ref="A4:Q4">
    <sortCondition ref="L3:L4"/>
  </sortState>
  <tableColumns count="17">
    <tableColumn id="1" xr3:uid="{2785E3E0-64F9-49E2-B431-9046FAB8AAE9}" name="Season"/>
    <tableColumn id="2" xr3:uid="{2CC62357-0BF3-4A15-B185-E96104225249}" name="Relegated Team"/>
    <tableColumn id="3" xr3:uid="{D8EFB5EF-EF58-4BCB-8664-43E8D309B269}" name="Position"/>
    <tableColumn id="4" xr3:uid="{355CF432-894C-4710-A744-8BAD24579F8C}" name="Year Before"/>
    <tableColumn id="5" xr3:uid="{9BC7CBEE-9F53-4928-9B5F-A65A027EA548}" name="Year Before Div"/>
    <tableColumn id="6" xr3:uid="{D486F64A-C941-4640-AEDC-DA38D0182A7A}" name="Year Before Att"/>
    <tableColumn id="7" xr3:uid="{8523535D-7DC3-482F-8066-4898635B7DBF}" name="Attendance"/>
    <tableColumn id="8" xr3:uid="{19B544ED-AC94-4B3C-9F98-4BED0BA10F05}" name="Year After"/>
    <tableColumn id="9" xr3:uid="{42515541-4643-4AA2-853B-8D370618809B}" name="Year After Division"/>
    <tableColumn id="10" xr3:uid="{65BE4A7A-9DBB-4B7C-9617-0862CC27E6FF}" name="Attendance year after"/>
    <tableColumn id="11" xr3:uid="{00D15FF5-56D4-407B-875A-9544D6F390CD}" name="Loss/Gain"/>
    <tableColumn id="12" xr3:uid="{7DB370AA-5D17-48A6-9A6E-214406827D04}" name="Loss/Gain %"/>
    <tableColumn id="13" xr3:uid="{AB17175B-B2FE-47FE-A1B4-E229D14E238B}" name="2 years after"/>
    <tableColumn id="14" xr3:uid="{CEB47250-B60E-4F52-B494-1A0944C477AF}" name="2 Years After Div"/>
    <tableColumn id="15" xr3:uid="{3559A035-E946-4C6D-AE83-E4520B493612}" name="Attendance 2 years after"/>
    <tableColumn id="16" xr3:uid="{00DC48CA-AED1-45E6-AC59-71C3EE4140F6}" name="Loss/Gain 2yrs."/>
    <tableColumn id="17" xr3:uid="{DCC1E3FF-4510-4C8B-9159-D5FE23F112EF}" name="Loss/Gain % 2 yrs.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6FFA95-628C-4974-876E-8E3F26ED1B17}" name="Table3" displayName="Table3" ref="A3:Q6" totalsRowShown="0">
  <autoFilter ref="A3:Q6" xr:uid="{D16FFA95-628C-4974-876E-8E3F26ED1B17}"/>
  <sortState xmlns:xlrd2="http://schemas.microsoft.com/office/spreadsheetml/2017/richdata2" ref="A4:Q6">
    <sortCondition ref="L3:L6"/>
  </sortState>
  <tableColumns count="17">
    <tableColumn id="1" xr3:uid="{F2010441-217A-469D-9AA4-962A887695B3}" name="Season"/>
    <tableColumn id="2" xr3:uid="{BBF6DF8D-9F90-4BBA-BD46-E8DB7499EDF1}" name="Relegated Team"/>
    <tableColumn id="3" xr3:uid="{153EB8DD-F679-44ED-9A58-CD5D6FFEA85A}" name="Position"/>
    <tableColumn id="4" xr3:uid="{9A85022B-2240-489E-9FB7-CF467A80EDEA}" name="Year Before"/>
    <tableColumn id="5" xr3:uid="{EA933410-513C-48C7-8ED4-1EE381A77B67}" name="Year Before Div"/>
    <tableColumn id="6" xr3:uid="{D278C705-132E-407D-BB9D-E4C51B552CAD}" name="Year Before Att"/>
    <tableColumn id="7" xr3:uid="{50F533D1-17F1-4B02-966D-2ED3DB0AD20E}" name="Attendance"/>
    <tableColumn id="8" xr3:uid="{490FB797-1D32-45AE-A5CB-11EE5F41173F}" name="Year After"/>
    <tableColumn id="9" xr3:uid="{DB75FF82-F005-4439-9EAC-D0A611C0C9F6}" name="Year After Division"/>
    <tableColumn id="10" xr3:uid="{697DF754-5049-4BD5-AFAA-3435F3B328A4}" name="Attendance year after"/>
    <tableColumn id="11" xr3:uid="{10A4AE9E-D878-4F1A-BFC1-21B6CB74D6C8}" name="Loss/Gain"/>
    <tableColumn id="12" xr3:uid="{BD04C412-3283-4A32-AB58-C48F9F230E4E}" name="Loss/Gain %"/>
    <tableColumn id="13" xr3:uid="{E5A83F31-1E54-4210-BBA8-6F71E23418EF}" name="2 years after"/>
    <tableColumn id="14" xr3:uid="{EFCCC558-30F7-4555-80C3-FD152FAE35BD}" name="2 Years After Div"/>
    <tableColumn id="15" xr3:uid="{7EB86300-8460-43B5-AC90-F21462AB14A9}" name="Attendance 2 years after"/>
    <tableColumn id="16" xr3:uid="{56A26ED0-D88C-4D00-9E6C-E8B589464F72}" name="Loss/Gain 2yrs."/>
    <tableColumn id="17" xr3:uid="{0A13C486-A536-4125-8578-2A10EF998628}" name="Loss/Gain % 2 yrs.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71D1B73-6B33-4199-8611-5B29EF8C14E1}" name="Table4" displayName="Table4" ref="A3:Q4" totalsRowShown="0">
  <autoFilter ref="A3:Q4" xr:uid="{671D1B73-6B33-4199-8611-5B29EF8C14E1}"/>
  <sortState xmlns:xlrd2="http://schemas.microsoft.com/office/spreadsheetml/2017/richdata2" ref="A4:Q4">
    <sortCondition ref="L3:L4"/>
  </sortState>
  <tableColumns count="17">
    <tableColumn id="1" xr3:uid="{68720FE9-20C9-4A75-AF14-E7DBFA57260B}" name="Season"/>
    <tableColumn id="2" xr3:uid="{FED4178A-BCA1-4DBA-9FC2-D5CEE394DA30}" name="Relegated Team"/>
    <tableColumn id="3" xr3:uid="{3BC9FD58-291E-47C3-9810-A49A7CECB7D7}" name="Position"/>
    <tableColumn id="4" xr3:uid="{3EB833F1-FE3B-4237-8A34-734CDE218266}" name="Year Before"/>
    <tableColumn id="5" xr3:uid="{8E47F00F-828C-411A-A668-43153AF0EB25}" name="Year Before Div"/>
    <tableColumn id="6" xr3:uid="{80C41D89-9CD9-4CA8-9A20-B8361658243B}" name="Year Before Att"/>
    <tableColumn id="7" xr3:uid="{96DFB3CF-F8E7-429A-89C6-2469FC57F34D}" name="Attendance"/>
    <tableColumn id="8" xr3:uid="{13DC3343-8162-4618-B278-1E1663EEA654}" name="Year After"/>
    <tableColumn id="9" xr3:uid="{6646C9A2-658A-45D0-9DB2-06A96E88D619}" name="Year After Division"/>
    <tableColumn id="10" xr3:uid="{C1EADE9A-FB20-4471-97F1-EB169852D492}" name="Attendance year after"/>
    <tableColumn id="11" xr3:uid="{1D14018A-E5E4-4B6A-B3EB-954BDE783654}" name="Loss/Gain"/>
    <tableColumn id="12" xr3:uid="{DE1A17DF-45D5-43AE-B8E5-197704516781}" name="Loss/Gain %"/>
    <tableColumn id="13" xr3:uid="{984822BB-99C3-499B-BAB5-7F0EAA201F5F}" name="2 years after"/>
    <tableColumn id="14" xr3:uid="{71FA4181-F13E-491A-9DC8-AE73AFFEEBB3}" name="2 Years After Div"/>
    <tableColumn id="15" xr3:uid="{4FA78B6D-C7C8-408A-B762-8D79727542F6}" name="Attendance 2 years after"/>
    <tableColumn id="16" xr3:uid="{0716B650-218E-46B2-8496-E68488517087}" name="Loss/Gain 2yrs."/>
    <tableColumn id="17" xr3:uid="{BCCDEC04-8CCB-4178-A0A7-082DB2E7C6B6}" name="Loss/Gain % 2 yrs.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63A6AC-6201-442B-A402-FCFDDBA22FFE}" name="Table1" displayName="Table1" ref="A1:R99" totalsRowCount="1" headerRowDxfId="60" dataDxfId="59">
  <autoFilter ref="A1:R98" xr:uid="{5F63A6AC-6201-442B-A402-FCFDDBA22FFE}">
    <filterColumn colId="10">
      <filters>
        <filter val="10,400"/>
        <filter val="11,420"/>
        <filter val="12,554"/>
        <filter val="12,604"/>
        <filter val="12,764"/>
        <filter val="13,941"/>
        <filter val="14,462"/>
        <filter val="14,581"/>
        <filter val="14,931"/>
        <filter val="14,997"/>
        <filter val="15,177"/>
        <filter val="15,248"/>
        <filter val="15,365"/>
        <filter val="15,489"/>
        <filter val="15,622"/>
        <filter val="15,707"/>
        <filter val="15,826"/>
        <filter val="15,994"/>
        <filter val="16,150"/>
        <filter val="16,269"/>
        <filter val="16,530"/>
        <filter val="16,656"/>
        <filter val="16,823"/>
        <filter val="16,876"/>
        <filter val="17,123"/>
        <filter val="17,196"/>
        <filter val="17,199"/>
        <filter val="18,034"/>
        <filter val="18,196"/>
        <filter val="18,204"/>
        <filter val="18,276"/>
        <filter val="18,737"/>
        <filter val="19,081"/>
        <filter val="19,127"/>
        <filter val="19,171"/>
        <filter val="19,172"/>
        <filter val="19,253"/>
        <filter val="19,268"/>
        <filter val="19,457"/>
        <filter val="19,558"/>
        <filter val="19,639"/>
        <filter val="19,936"/>
        <filter val="19,948"/>
        <filter val="19,953"/>
        <filter val="20,472"/>
        <filter val="20,584"/>
        <filter val="21,124"/>
        <filter val="21,169"/>
        <filter val="21,748"/>
        <filter val="21,773"/>
        <filter val="22,199"/>
        <filter val="22,274"/>
        <filter val="22,822"/>
        <filter val="23,051"/>
        <filter val="23,159"/>
        <filter val="23,614"/>
        <filter val="24,137"/>
        <filter val="24,148"/>
        <filter val="24,765"/>
        <filter val="24,952"/>
        <filter val="25,200"/>
        <filter val="25,455"/>
        <filter val="25,470"/>
        <filter val="25,544"/>
        <filter val="25,631"/>
        <filter val="26,069"/>
        <filter val="26,343"/>
        <filter val="26,354"/>
        <filter val="26,620"/>
        <filter val="26,753"/>
        <filter val="27,119"/>
        <filter val="27,635"/>
        <filter val="28,070"/>
        <filter val="29,207"/>
        <filter val="29,231"/>
        <filter val="29,373"/>
        <filter val="29,440"/>
        <filter val="29,994"/>
        <filter val="30,923"/>
        <filter val="31,167"/>
        <filter val="31,238"/>
        <filter val="31,887"/>
        <filter val="32,107"/>
        <filter val="33,059"/>
        <filter val="33,492"/>
        <filter val="35,989"/>
        <filter val="43,388"/>
        <filter val="51,106"/>
        <filter val="7,901"/>
        <filter val="8,444"/>
        <filter val="9,744"/>
        <filter val="COVID"/>
      </filters>
    </filterColumn>
  </autoFilter>
  <sortState xmlns:xlrd2="http://schemas.microsoft.com/office/spreadsheetml/2017/richdata2" ref="A2:R98">
    <sortCondition ref="A1:A98"/>
  </sortState>
  <tableColumns count="18">
    <tableColumn id="1" xr3:uid="{2AD13723-ECC4-4AA5-A80B-FB2CA13AE4C1}" name="Season" dataDxfId="58" totalsRowDxfId="57"/>
    <tableColumn id="2" xr3:uid="{56B7524E-1686-4677-BD49-D30678038D56}" name="Relegated Team" dataDxfId="56" totalsRowDxfId="55"/>
    <tableColumn id="9" xr3:uid="{AEAAEFA0-7638-4C1E-8CE9-3A90703218D2}" name="Column1" dataDxfId="54" totalsRowDxfId="53">
      <calculatedColumnFormula>COUNTIFS(Table1[Relegated Team], B2, Table1[2 Years After Div], "PL")</calculatedColumnFormula>
    </tableColumn>
    <tableColumn id="3" xr3:uid="{9B9628BC-6AEB-4628-81F7-F7013AD872A2}" name="Position" dataDxfId="52" totalsRowDxfId="51"/>
    <tableColumn id="15" xr3:uid="{5104E599-03CC-471B-8654-12901AB78DC9}" name="Year Before" dataDxfId="50" totalsRowDxfId="49"/>
    <tableColumn id="12" xr3:uid="{AA3274B6-A0B8-459F-94BA-23F946051BD2}" name="Year Before Div" dataDxfId="48" totalsRowDxfId="47"/>
    <tableColumn id="4" xr3:uid="{4F9E85B4-07B7-4426-AFC7-7C799BF0E0EB}" name="Year Before Att" dataDxfId="46" totalsRowDxfId="45"/>
    <tableColumn id="5" xr3:uid="{62C50D16-AAF2-4797-A678-6CDDDE803BE4}" name="Attendance" totalsRowFunction="sum" dataDxfId="44" totalsRowDxfId="43"/>
    <tableColumn id="17" xr3:uid="{37906923-9114-43BC-B7D1-192697BE4626}" name="Year After" dataDxfId="42" totalsRowDxfId="41"/>
    <tableColumn id="8" xr3:uid="{1FDD7745-A5F8-4A8A-8E9C-DE34EF54D98E}" name="Year After Division" dataDxfId="40" totalsRowDxfId="39"/>
    <tableColumn id="6" xr3:uid="{3E421F88-B9B2-42AD-8E08-408D80B128F5}" name="Attendance year after" totalsRowFunction="sum" dataDxfId="38" totalsRowDxfId="37"/>
    <tableColumn id="19" xr3:uid="{0F4539DB-22AB-4ACD-9073-915FB006F5FE}" name="Loss/Gain" totalsRowFunction="sum" dataDxfId="36" totalsRowDxfId="35">
      <calculatedColumnFormula>Table1[[#This Row],[Attendance]]-Table1[[#This Row],[Attendance year after]]</calculatedColumnFormula>
    </tableColumn>
    <tableColumn id="20" xr3:uid="{13DE81CD-F448-49E5-BDCE-8BCEEE2E9433}" name="Loss/Gain %" totalsRowFunction="average" dataDxfId="34" totalsRowDxfId="33" dataCellStyle="Percent">
      <calculatedColumnFormula>Table1[[#This Row],[Loss/Gain]]/Table1[[#This Row],[Attendance]]</calculatedColumnFormula>
    </tableColumn>
    <tableColumn id="16" xr3:uid="{04850DD5-274F-46D0-A289-FBF51AFCFF0A}" name="2 years after" dataDxfId="32" totalsRowDxfId="31"/>
    <tableColumn id="13" xr3:uid="{FAACA046-14DA-46CD-9E29-B8E8CBADD92B}" name="2 Years After Div" dataDxfId="30" totalsRowDxfId="29"/>
    <tableColumn id="7" xr3:uid="{44D22415-7A77-4895-A0D2-ED07C2B39363}" name="Attendance 2 years after" dataDxfId="28" totalsRowDxfId="27"/>
    <tableColumn id="21" xr3:uid="{9BF3E419-B9DD-4DC2-A246-A149DFBD0800}" name="Loss/Gain 2yrs." totalsRowFunction="average" dataDxfId="26" totalsRowDxfId="25">
      <calculatedColumnFormula>Table1[[#This Row],[Attendance 2 years after]]-Table1[[#This Row],[Attendance]]</calculatedColumnFormula>
    </tableColumn>
    <tableColumn id="22" xr3:uid="{8DA1B52D-A6EB-4860-8FB1-FC2B155FCF68}" name="Loss/Gain % 2 yrs." totalsRowFunction="average" dataDxfId="24" totalsRowDxfId="23" dataCellStyle="Percent">
      <calculatedColumnFormula>Table1[[#This Row],[Loss/Gain 2yrs.]]/Table1[[#This Row],[Attendance]]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49896-CA38-4B05-A213-30764C55864F}">
  <dimension ref="A1:O108"/>
  <sheetViews>
    <sheetView tabSelected="1" zoomScale="85" zoomScaleNormal="85" workbookViewId="0">
      <pane ySplit="1" topLeftCell="A67" activePane="bottomLeft" state="frozen"/>
      <selection pane="bottomLeft" activeCell="F104" sqref="F104"/>
    </sheetView>
  </sheetViews>
  <sheetFormatPr defaultRowHeight="15" x14ac:dyDescent="0.25"/>
  <cols>
    <col min="1" max="1" width="11.5703125" bestFit="1" customWidth="1"/>
    <col min="2" max="2" width="27.7109375" bestFit="1" customWidth="1"/>
    <col min="3" max="3" width="13.5703125" bestFit="1" customWidth="1"/>
    <col min="4" max="4" width="17.85546875" customWidth="1"/>
    <col min="5" max="5" width="22.140625" customWidth="1"/>
    <col min="6" max="6" width="26.28515625" customWidth="1"/>
    <col min="7" max="7" width="22.42578125" customWidth="1"/>
    <col min="8" max="8" width="17" bestFit="1" customWidth="1"/>
    <col min="9" max="9" width="17" customWidth="1"/>
    <col min="10" max="10" width="15.28515625" bestFit="1" customWidth="1"/>
    <col min="11" max="11" width="29.140625" bestFit="1" customWidth="1"/>
    <col min="12" max="12" width="25.85546875" customWidth="1"/>
    <col min="13" max="13" width="23.5703125" bestFit="1" customWidth="1"/>
    <col min="14" max="14" width="23.85546875" bestFit="1" customWidth="1"/>
    <col min="15" max="15" width="19.28515625" customWidth="1"/>
  </cols>
  <sheetData>
    <row r="1" spans="1:15" s="5" customFormat="1" ht="18.75" x14ac:dyDescent="0.25">
      <c r="A1" s="7" t="s">
        <v>145</v>
      </c>
      <c r="B1" s="25" t="s">
        <v>110</v>
      </c>
      <c r="C1" s="7" t="s">
        <v>111</v>
      </c>
      <c r="D1" s="7" t="s">
        <v>114</v>
      </c>
      <c r="E1" s="7" t="s">
        <v>126</v>
      </c>
      <c r="F1" s="7" t="s">
        <v>166</v>
      </c>
      <c r="G1" s="7" t="s">
        <v>125</v>
      </c>
      <c r="H1" s="7" t="s">
        <v>146</v>
      </c>
      <c r="I1" s="7" t="s">
        <v>167</v>
      </c>
      <c r="J1" s="7" t="s">
        <v>123</v>
      </c>
      <c r="K1" s="7" t="s">
        <v>149</v>
      </c>
      <c r="L1" s="7" t="s">
        <v>147</v>
      </c>
      <c r="M1" s="7" t="s">
        <v>119</v>
      </c>
      <c r="N1" s="7" t="s">
        <v>127</v>
      </c>
      <c r="O1" s="7" t="s">
        <v>148</v>
      </c>
    </row>
    <row r="2" spans="1:15" x14ac:dyDescent="0.25">
      <c r="A2" s="2" t="s">
        <v>105</v>
      </c>
      <c r="B2" s="24" t="s">
        <v>65</v>
      </c>
      <c r="C2" s="3" t="s">
        <v>106</v>
      </c>
      <c r="D2" s="3" t="s">
        <v>115</v>
      </c>
      <c r="E2" s="3" t="s">
        <v>113</v>
      </c>
      <c r="F2" s="3" t="b">
        <v>0</v>
      </c>
      <c r="G2" s="9">
        <v>23721</v>
      </c>
      <c r="H2" s="10">
        <v>21910</v>
      </c>
      <c r="I2" s="10" t="b">
        <v>0</v>
      </c>
      <c r="J2" s="4" t="s">
        <v>32</v>
      </c>
      <c r="K2" s="4" t="s">
        <v>112</v>
      </c>
      <c r="L2" s="9">
        <v>23051</v>
      </c>
      <c r="M2" s="6" t="s">
        <v>33</v>
      </c>
      <c r="N2" s="6" t="s">
        <v>113</v>
      </c>
      <c r="O2" s="10">
        <v>23633</v>
      </c>
    </row>
    <row r="3" spans="1:15" x14ac:dyDescent="0.25">
      <c r="A3" s="2" t="s">
        <v>105</v>
      </c>
      <c r="B3" s="24" t="s">
        <v>63</v>
      </c>
      <c r="C3" s="3" t="s">
        <v>107</v>
      </c>
      <c r="D3" s="3" t="s">
        <v>115</v>
      </c>
      <c r="E3" s="3" t="s">
        <v>113</v>
      </c>
      <c r="F3" s="3" t="b">
        <v>0</v>
      </c>
      <c r="G3" s="9">
        <v>17618</v>
      </c>
      <c r="H3" s="10">
        <v>15748</v>
      </c>
      <c r="I3" s="10" t="b">
        <v>0</v>
      </c>
      <c r="J3" s="4" t="s">
        <v>32</v>
      </c>
      <c r="K3" s="4" t="s">
        <v>112</v>
      </c>
      <c r="L3" s="9">
        <v>15365</v>
      </c>
      <c r="M3" s="6" t="s">
        <v>33</v>
      </c>
      <c r="N3" s="6" t="s">
        <v>113</v>
      </c>
      <c r="O3" s="10">
        <v>14992</v>
      </c>
    </row>
    <row r="4" spans="1:15" x14ac:dyDescent="0.25">
      <c r="A4" s="2" t="s">
        <v>105</v>
      </c>
      <c r="B4" s="24" t="s">
        <v>64</v>
      </c>
      <c r="C4" s="3" t="s">
        <v>108</v>
      </c>
      <c r="D4" s="3" t="s">
        <v>115</v>
      </c>
      <c r="E4" s="3" t="s">
        <v>112</v>
      </c>
      <c r="F4" s="3" t="b">
        <v>0</v>
      </c>
      <c r="G4" s="9">
        <v>14703</v>
      </c>
      <c r="H4" s="10">
        <v>16724</v>
      </c>
      <c r="I4" s="10" t="b">
        <v>0</v>
      </c>
      <c r="J4" s="4" t="s">
        <v>32</v>
      </c>
      <c r="K4" s="4" t="s">
        <v>112</v>
      </c>
      <c r="L4" s="9">
        <v>10400</v>
      </c>
      <c r="M4" s="6" t="s">
        <v>33</v>
      </c>
      <c r="N4" s="3" t="s">
        <v>112</v>
      </c>
      <c r="O4" s="9">
        <v>18702</v>
      </c>
    </row>
    <row r="5" spans="1:15" x14ac:dyDescent="0.25">
      <c r="A5" s="2" t="s">
        <v>32</v>
      </c>
      <c r="B5" s="24" t="s">
        <v>66</v>
      </c>
      <c r="C5" s="3" t="s">
        <v>107</v>
      </c>
      <c r="D5" s="3" t="s">
        <v>116</v>
      </c>
      <c r="E5" s="3" t="s">
        <v>113</v>
      </c>
      <c r="F5" s="3" t="b">
        <v>0</v>
      </c>
      <c r="G5" s="9">
        <v>18801</v>
      </c>
      <c r="H5" s="10">
        <v>19562</v>
      </c>
      <c r="I5" s="10" t="b">
        <v>0</v>
      </c>
      <c r="J5" s="4" t="s">
        <v>33</v>
      </c>
      <c r="K5" s="4" t="s">
        <v>112</v>
      </c>
      <c r="L5" s="9">
        <v>14462</v>
      </c>
      <c r="M5" s="6" t="s">
        <v>34</v>
      </c>
      <c r="N5" s="3" t="s">
        <v>112</v>
      </c>
      <c r="O5" s="10">
        <v>12901</v>
      </c>
    </row>
    <row r="6" spans="1:15" x14ac:dyDescent="0.25">
      <c r="A6" s="2" t="s">
        <v>32</v>
      </c>
      <c r="B6" s="24" t="s">
        <v>67</v>
      </c>
      <c r="C6" s="3" t="s">
        <v>108</v>
      </c>
      <c r="D6" s="3" t="s">
        <v>116</v>
      </c>
      <c r="E6" s="3" t="s">
        <v>113</v>
      </c>
      <c r="F6" s="3" t="b">
        <v>0</v>
      </c>
      <c r="G6" s="9">
        <v>12859</v>
      </c>
      <c r="H6" s="10">
        <v>12563</v>
      </c>
      <c r="I6" s="10" t="b">
        <v>0</v>
      </c>
      <c r="J6" s="4" t="s">
        <v>33</v>
      </c>
      <c r="K6" s="4" t="s">
        <v>112</v>
      </c>
      <c r="L6" s="9">
        <v>8444</v>
      </c>
      <c r="M6" s="6" t="s">
        <v>34</v>
      </c>
      <c r="N6" s="3" t="s">
        <v>112</v>
      </c>
      <c r="O6" s="10">
        <v>6634</v>
      </c>
    </row>
    <row r="7" spans="1:15" x14ac:dyDescent="0.25">
      <c r="A7" s="2" t="s">
        <v>32</v>
      </c>
      <c r="B7" s="24" t="s">
        <v>68</v>
      </c>
      <c r="C7" s="3" t="s">
        <v>106</v>
      </c>
      <c r="D7" s="3" t="s">
        <v>116</v>
      </c>
      <c r="E7" s="3" t="s">
        <v>112</v>
      </c>
      <c r="F7" s="3" t="b">
        <v>0</v>
      </c>
      <c r="G7" s="9">
        <v>10716</v>
      </c>
      <c r="H7" s="10">
        <v>15274</v>
      </c>
      <c r="I7" s="10" t="b">
        <v>0</v>
      </c>
      <c r="J7" s="4" t="s">
        <v>33</v>
      </c>
      <c r="K7" s="4" t="s">
        <v>112</v>
      </c>
      <c r="L7" s="9">
        <v>9744</v>
      </c>
      <c r="M7" s="6" t="s">
        <v>34</v>
      </c>
      <c r="N7" s="6" t="s">
        <v>124</v>
      </c>
      <c r="O7" s="10">
        <v>10602</v>
      </c>
    </row>
    <row r="8" spans="1:15" x14ac:dyDescent="0.25">
      <c r="A8" s="2" t="s">
        <v>33</v>
      </c>
      <c r="B8" s="24" t="s">
        <v>83</v>
      </c>
      <c r="C8" s="3" t="s">
        <v>108</v>
      </c>
      <c r="D8" s="3" t="s">
        <v>117</v>
      </c>
      <c r="E8" s="3" t="s">
        <v>112</v>
      </c>
      <c r="F8" s="3" t="b">
        <v>0</v>
      </c>
      <c r="G8" s="9">
        <v>16009</v>
      </c>
      <c r="H8" s="10">
        <v>19532</v>
      </c>
      <c r="I8" s="10" t="b">
        <v>0</v>
      </c>
      <c r="J8" s="4" t="s">
        <v>34</v>
      </c>
      <c r="K8" s="4" t="s">
        <v>112</v>
      </c>
      <c r="L8" s="10">
        <v>16530</v>
      </c>
      <c r="M8" s="6" t="s">
        <v>35</v>
      </c>
      <c r="N8" s="6" t="s">
        <v>113</v>
      </c>
      <c r="O8" s="10">
        <v>20184</v>
      </c>
    </row>
    <row r="9" spans="1:15" x14ac:dyDescent="0.25">
      <c r="A9" s="2" t="s">
        <v>33</v>
      </c>
      <c r="B9" s="24" t="s">
        <v>63</v>
      </c>
      <c r="C9" s="3" t="s">
        <v>109</v>
      </c>
      <c r="D9" s="3" t="s">
        <v>117</v>
      </c>
      <c r="E9" s="3" t="s">
        <v>112</v>
      </c>
      <c r="F9" s="3" t="b">
        <v>0</v>
      </c>
      <c r="G9" s="9">
        <v>15365</v>
      </c>
      <c r="H9" s="10">
        <v>14992</v>
      </c>
      <c r="I9" s="10" t="b">
        <v>0</v>
      </c>
      <c r="J9" s="4" t="s">
        <v>34</v>
      </c>
      <c r="K9" s="4" t="s">
        <v>112</v>
      </c>
      <c r="L9" s="10">
        <v>15248</v>
      </c>
      <c r="M9" s="6" t="s">
        <v>35</v>
      </c>
      <c r="N9" s="3" t="s">
        <v>112</v>
      </c>
      <c r="O9" s="10">
        <v>16085</v>
      </c>
    </row>
    <row r="10" spans="1:15" x14ac:dyDescent="0.25">
      <c r="A10" s="2" t="s">
        <v>33</v>
      </c>
      <c r="B10" s="24" t="s">
        <v>88</v>
      </c>
      <c r="C10" s="3" t="s">
        <v>107</v>
      </c>
      <c r="D10" s="3" t="s">
        <v>117</v>
      </c>
      <c r="E10" s="3" t="s">
        <v>113</v>
      </c>
      <c r="F10" s="3" t="b">
        <v>0</v>
      </c>
      <c r="G10" s="9">
        <v>18164</v>
      </c>
      <c r="H10" s="10">
        <v>18625</v>
      </c>
      <c r="I10" s="10" t="b">
        <v>0</v>
      </c>
      <c r="J10" s="4" t="s">
        <v>34</v>
      </c>
      <c r="K10" s="4" t="s">
        <v>112</v>
      </c>
      <c r="L10" s="10">
        <v>14581</v>
      </c>
      <c r="M10" s="6" t="s">
        <v>35</v>
      </c>
      <c r="N10" s="3" t="s">
        <v>112</v>
      </c>
      <c r="O10" s="10">
        <v>14719</v>
      </c>
    </row>
    <row r="11" spans="1:15" x14ac:dyDescent="0.25">
      <c r="A11" s="2" t="s">
        <v>33</v>
      </c>
      <c r="B11" s="24" t="s">
        <v>81</v>
      </c>
      <c r="C11" s="3" t="s">
        <v>106</v>
      </c>
      <c r="D11" s="3" t="s">
        <v>117</v>
      </c>
      <c r="E11" s="3" t="s">
        <v>113</v>
      </c>
      <c r="F11" s="3" t="b">
        <v>0</v>
      </c>
      <c r="G11" s="9">
        <v>16382</v>
      </c>
      <c r="H11" s="10">
        <v>16818</v>
      </c>
      <c r="I11" s="10" t="b">
        <v>0</v>
      </c>
      <c r="J11" s="4" t="s">
        <v>34</v>
      </c>
      <c r="K11" s="4" t="s">
        <v>112</v>
      </c>
      <c r="L11" s="10">
        <v>12604</v>
      </c>
      <c r="M11" s="6" t="s">
        <v>35</v>
      </c>
      <c r="N11" s="3" t="s">
        <v>112</v>
      </c>
      <c r="O11" s="10">
        <v>11953</v>
      </c>
    </row>
    <row r="12" spans="1:15" x14ac:dyDescent="0.25">
      <c r="A12" s="2" t="s">
        <v>34</v>
      </c>
      <c r="B12" s="24" t="s">
        <v>71</v>
      </c>
      <c r="C12" s="3" t="s">
        <v>106</v>
      </c>
      <c r="D12" s="3" t="s">
        <v>118</v>
      </c>
      <c r="E12" s="3" t="s">
        <v>112</v>
      </c>
      <c r="F12" s="3" t="b">
        <v>0</v>
      </c>
      <c r="G12" s="10">
        <v>13029</v>
      </c>
      <c r="H12" s="10">
        <v>18822</v>
      </c>
      <c r="I12" s="10" t="b">
        <v>0</v>
      </c>
      <c r="J12" s="4" t="s">
        <v>35</v>
      </c>
      <c r="K12" s="4" t="s">
        <v>112</v>
      </c>
      <c r="L12" s="10">
        <v>15826</v>
      </c>
      <c r="M12" s="6" t="s">
        <v>36</v>
      </c>
      <c r="N12" s="6" t="s">
        <v>113</v>
      </c>
      <c r="O12" s="10">
        <v>24352</v>
      </c>
    </row>
    <row r="13" spans="1:15" x14ac:dyDescent="0.25">
      <c r="A13" s="2" t="s">
        <v>34</v>
      </c>
      <c r="B13" s="24" t="s">
        <v>69</v>
      </c>
      <c r="C13" s="3" t="s">
        <v>107</v>
      </c>
      <c r="D13" s="3" t="s">
        <v>118</v>
      </c>
      <c r="E13" s="3" t="s">
        <v>113</v>
      </c>
      <c r="F13" s="3" t="b">
        <v>0</v>
      </c>
      <c r="G13" s="10">
        <v>22725</v>
      </c>
      <c r="H13" s="10">
        <v>27869</v>
      </c>
      <c r="I13" s="10" t="b">
        <v>0</v>
      </c>
      <c r="J13" s="4" t="s">
        <v>35</v>
      </c>
      <c r="K13" s="4" t="s">
        <v>112</v>
      </c>
      <c r="L13" s="10">
        <v>26753</v>
      </c>
      <c r="M13" s="6" t="s">
        <v>36</v>
      </c>
      <c r="N13" s="3" t="s">
        <v>112</v>
      </c>
      <c r="O13" s="10">
        <v>28196</v>
      </c>
    </row>
    <row r="14" spans="1:15" x14ac:dyDescent="0.25">
      <c r="A14" s="2" t="s">
        <v>34</v>
      </c>
      <c r="B14" s="24" t="s">
        <v>70</v>
      </c>
      <c r="C14" s="3" t="s">
        <v>108</v>
      </c>
      <c r="D14" s="3" t="s">
        <v>118</v>
      </c>
      <c r="E14" s="3" t="s">
        <v>113</v>
      </c>
      <c r="F14" s="3" t="b">
        <v>0</v>
      </c>
      <c r="G14" s="10">
        <v>14613</v>
      </c>
      <c r="H14" s="10">
        <v>15683</v>
      </c>
      <c r="I14" s="10" t="b">
        <v>0</v>
      </c>
      <c r="J14" s="4" t="s">
        <v>35</v>
      </c>
      <c r="K14" s="4" t="s">
        <v>112</v>
      </c>
      <c r="L14" s="10">
        <v>12554</v>
      </c>
      <c r="M14" s="6" t="s">
        <v>36</v>
      </c>
      <c r="N14" s="3" t="s">
        <v>112</v>
      </c>
      <c r="O14" s="10">
        <v>13083</v>
      </c>
    </row>
    <row r="15" spans="1:15" x14ac:dyDescent="0.25">
      <c r="A15" s="2" t="s">
        <v>35</v>
      </c>
      <c r="B15" s="24" t="s">
        <v>65</v>
      </c>
      <c r="C15" s="3" t="s">
        <v>106</v>
      </c>
      <c r="D15" s="2" t="s">
        <v>34</v>
      </c>
      <c r="E15" s="3" t="s">
        <v>113</v>
      </c>
      <c r="F15" s="3" t="b">
        <v>0</v>
      </c>
      <c r="G15" s="10">
        <v>25916</v>
      </c>
      <c r="H15" s="10">
        <v>24587</v>
      </c>
      <c r="I15" s="10" t="b">
        <v>0</v>
      </c>
      <c r="J15" s="4" t="s">
        <v>36</v>
      </c>
      <c r="K15" s="4" t="s">
        <v>112</v>
      </c>
      <c r="L15" s="10">
        <v>20584</v>
      </c>
      <c r="M15" s="6" t="s">
        <v>37</v>
      </c>
      <c r="N15" s="6" t="s">
        <v>113</v>
      </c>
      <c r="O15" s="10">
        <v>24415</v>
      </c>
    </row>
    <row r="16" spans="1:15" x14ac:dyDescent="0.25">
      <c r="A16" s="2" t="s">
        <v>35</v>
      </c>
      <c r="B16" s="24" t="s">
        <v>64</v>
      </c>
      <c r="C16" s="3" t="s">
        <v>108</v>
      </c>
      <c r="D16" s="2" t="s">
        <v>34</v>
      </c>
      <c r="E16" s="3" t="s">
        <v>113</v>
      </c>
      <c r="F16" s="3" t="b">
        <v>0</v>
      </c>
      <c r="G16" s="10">
        <v>29283</v>
      </c>
      <c r="H16" s="10">
        <v>29848</v>
      </c>
      <c r="I16" s="10" t="b">
        <v>0</v>
      </c>
      <c r="J16" s="4" t="s">
        <v>36</v>
      </c>
      <c r="K16" s="4" t="s">
        <v>112</v>
      </c>
      <c r="L16" s="10">
        <v>29994</v>
      </c>
      <c r="M16" s="6" t="s">
        <v>37</v>
      </c>
      <c r="N16" s="6" t="s">
        <v>113</v>
      </c>
      <c r="O16" s="10">
        <v>34386</v>
      </c>
    </row>
    <row r="17" spans="1:15" x14ac:dyDescent="0.25">
      <c r="A17" s="2" t="s">
        <v>35</v>
      </c>
      <c r="B17" s="24" t="s">
        <v>72</v>
      </c>
      <c r="C17" s="3" t="s">
        <v>107</v>
      </c>
      <c r="D17" s="2" t="s">
        <v>34</v>
      </c>
      <c r="E17" s="3" t="s">
        <v>112</v>
      </c>
      <c r="F17" s="3" t="b">
        <v>0</v>
      </c>
      <c r="G17" s="10">
        <v>17482</v>
      </c>
      <c r="H17" s="10">
        <v>20865</v>
      </c>
      <c r="I17" s="10" t="b">
        <v>0</v>
      </c>
      <c r="J17" s="4" t="s">
        <v>36</v>
      </c>
      <c r="K17" s="4" t="s">
        <v>112</v>
      </c>
      <c r="L17" s="10">
        <v>33492</v>
      </c>
      <c r="M17" s="6" t="s">
        <v>37</v>
      </c>
      <c r="N17" s="3" t="s">
        <v>112</v>
      </c>
      <c r="O17" s="10">
        <v>38745</v>
      </c>
    </row>
    <row r="18" spans="1:15" x14ac:dyDescent="0.25">
      <c r="A18" s="2" t="s">
        <v>36</v>
      </c>
      <c r="B18" s="24" t="s">
        <v>71</v>
      </c>
      <c r="C18" s="3" t="s">
        <v>107</v>
      </c>
      <c r="D18" s="3" t="s">
        <v>35</v>
      </c>
      <c r="E18" s="3" t="s">
        <v>112</v>
      </c>
      <c r="F18" s="3" t="b">
        <v>0</v>
      </c>
      <c r="G18" s="10">
        <v>15826</v>
      </c>
      <c r="H18" s="10">
        <v>24352</v>
      </c>
      <c r="I18" s="10" t="b">
        <v>0</v>
      </c>
      <c r="J18" s="4" t="s">
        <v>37</v>
      </c>
      <c r="K18" s="4" t="s">
        <v>112</v>
      </c>
      <c r="L18" s="10">
        <v>18196</v>
      </c>
      <c r="M18" s="6" t="s">
        <v>38</v>
      </c>
      <c r="N18" s="3" t="s">
        <v>112</v>
      </c>
      <c r="O18" s="10">
        <v>14297</v>
      </c>
    </row>
    <row r="19" spans="1:15" x14ac:dyDescent="0.25">
      <c r="A19" s="2" t="s">
        <v>36</v>
      </c>
      <c r="B19" s="24" t="s">
        <v>63</v>
      </c>
      <c r="C19" s="3" t="s">
        <v>106</v>
      </c>
      <c r="D19" s="3" t="s">
        <v>35</v>
      </c>
      <c r="E19" s="3" t="s">
        <v>112</v>
      </c>
      <c r="F19" s="3" t="b">
        <v>0</v>
      </c>
      <c r="G19" s="10">
        <v>16085</v>
      </c>
      <c r="H19" s="10">
        <v>21983</v>
      </c>
      <c r="I19" s="10" t="b">
        <v>0</v>
      </c>
      <c r="J19" s="4" t="s">
        <v>37</v>
      </c>
      <c r="K19" s="4" t="s">
        <v>112</v>
      </c>
      <c r="L19" s="10">
        <v>17123</v>
      </c>
      <c r="M19" s="6" t="s">
        <v>38</v>
      </c>
      <c r="N19" s="3" t="s">
        <v>112</v>
      </c>
      <c r="O19" s="10">
        <v>15662</v>
      </c>
    </row>
    <row r="20" spans="1:15" x14ac:dyDescent="0.25">
      <c r="A20" s="2" t="s">
        <v>36</v>
      </c>
      <c r="B20" s="24" t="s">
        <v>73</v>
      </c>
      <c r="C20" s="3" t="s">
        <v>108</v>
      </c>
      <c r="D20" s="3" t="s">
        <v>35</v>
      </c>
      <c r="E20" s="3" t="s">
        <v>112</v>
      </c>
      <c r="F20" s="3" t="b">
        <v>0</v>
      </c>
      <c r="G20" s="10">
        <v>11356</v>
      </c>
      <c r="H20" s="10">
        <v>18449</v>
      </c>
      <c r="I20" s="10" t="b">
        <v>0</v>
      </c>
      <c r="J20" s="4" t="s">
        <v>37</v>
      </c>
      <c r="K20" s="4" t="s">
        <v>112</v>
      </c>
      <c r="L20" s="10">
        <v>16269</v>
      </c>
      <c r="M20" s="6" t="s">
        <v>38</v>
      </c>
      <c r="N20" s="3" t="s">
        <v>112</v>
      </c>
      <c r="O20" s="10">
        <v>15412</v>
      </c>
    </row>
    <row r="21" spans="1:15" x14ac:dyDescent="0.25">
      <c r="A21" s="2" t="s">
        <v>37</v>
      </c>
      <c r="B21" s="24" t="s">
        <v>65</v>
      </c>
      <c r="C21" s="3" t="s">
        <v>106</v>
      </c>
      <c r="D21" s="3" t="s">
        <v>36</v>
      </c>
      <c r="E21" s="3" t="s">
        <v>112</v>
      </c>
      <c r="F21" s="3" t="b">
        <v>0</v>
      </c>
      <c r="G21" s="10">
        <v>20584</v>
      </c>
      <c r="H21" s="10">
        <v>24415</v>
      </c>
      <c r="I21" s="10" t="b">
        <v>0</v>
      </c>
      <c r="J21" s="4" t="s">
        <v>38</v>
      </c>
      <c r="K21" s="4" t="s">
        <v>112</v>
      </c>
      <c r="L21" s="10">
        <v>17196</v>
      </c>
      <c r="M21" s="6" t="s">
        <v>39</v>
      </c>
      <c r="N21" s="3" t="s">
        <v>112</v>
      </c>
      <c r="O21" s="10">
        <v>20615</v>
      </c>
    </row>
    <row r="22" spans="1:15" hidden="1" x14ac:dyDescent="0.25">
      <c r="A22" s="2" t="s">
        <v>59</v>
      </c>
      <c r="B22" s="3" t="s">
        <v>142</v>
      </c>
      <c r="C22" s="3" t="s">
        <v>106</v>
      </c>
      <c r="D22" s="3" t="s">
        <v>58</v>
      </c>
      <c r="E22" s="3" t="s">
        <v>113</v>
      </c>
      <c r="F22" s="3"/>
      <c r="G22" s="10">
        <v>30869</v>
      </c>
      <c r="H22" s="10" t="s">
        <v>122</v>
      </c>
      <c r="I22" s="10"/>
      <c r="J22" s="4" t="s">
        <v>60</v>
      </c>
      <c r="K22" s="4"/>
      <c r="L22" s="10">
        <v>27611</v>
      </c>
      <c r="M22" s="6" t="s">
        <v>61</v>
      </c>
      <c r="N22" s="3" t="s">
        <v>112</v>
      </c>
      <c r="O22" s="10">
        <v>28746</v>
      </c>
    </row>
    <row r="23" spans="1:15" x14ac:dyDescent="0.25">
      <c r="A23" s="2" t="s">
        <v>37</v>
      </c>
      <c r="B23" s="24" t="s">
        <v>74</v>
      </c>
      <c r="C23" s="3" t="s">
        <v>107</v>
      </c>
      <c r="D23" s="3" t="s">
        <v>36</v>
      </c>
      <c r="E23" s="3" t="s">
        <v>112</v>
      </c>
      <c r="F23" s="3" t="b">
        <v>0</v>
      </c>
      <c r="G23" s="10">
        <v>13275</v>
      </c>
      <c r="H23" s="10">
        <v>19816</v>
      </c>
      <c r="I23" s="10" t="b">
        <v>0</v>
      </c>
      <c r="J23" s="4" t="s">
        <v>38</v>
      </c>
      <c r="K23" s="4" t="s">
        <v>112</v>
      </c>
      <c r="L23" s="10">
        <v>19558</v>
      </c>
      <c r="M23" s="6" t="s">
        <v>39</v>
      </c>
      <c r="N23" s="6" t="s">
        <v>113</v>
      </c>
      <c r="O23" s="10">
        <v>20023</v>
      </c>
    </row>
    <row r="24" spans="1:15" x14ac:dyDescent="0.25">
      <c r="A24" s="2" t="s">
        <v>37</v>
      </c>
      <c r="B24" s="24" t="s">
        <v>75</v>
      </c>
      <c r="C24" s="3" t="s">
        <v>108</v>
      </c>
      <c r="D24" s="3" t="s">
        <v>36</v>
      </c>
      <c r="E24" s="3" t="s">
        <v>113</v>
      </c>
      <c r="F24" s="3" t="b">
        <v>0</v>
      </c>
      <c r="G24" s="10">
        <v>25253</v>
      </c>
      <c r="H24" s="10">
        <v>25773</v>
      </c>
      <c r="I24" s="10" t="b">
        <v>0</v>
      </c>
      <c r="J24" s="4" t="s">
        <v>38</v>
      </c>
      <c r="K24" s="4" t="s">
        <v>112</v>
      </c>
      <c r="L24" s="10">
        <v>19253</v>
      </c>
      <c r="M24" s="6" t="s">
        <v>39</v>
      </c>
      <c r="N24" s="3" t="s">
        <v>112</v>
      </c>
      <c r="O24" s="10">
        <v>20740</v>
      </c>
    </row>
    <row r="25" spans="1:15" x14ac:dyDescent="0.25">
      <c r="A25" s="2" t="s">
        <v>38</v>
      </c>
      <c r="B25" s="24" t="s">
        <v>77</v>
      </c>
      <c r="C25" s="3" t="s">
        <v>108</v>
      </c>
      <c r="D25" s="3" t="s">
        <v>37</v>
      </c>
      <c r="E25" s="3" t="s">
        <v>113</v>
      </c>
      <c r="F25" s="3" t="b">
        <v>0</v>
      </c>
      <c r="G25" s="10">
        <v>26745</v>
      </c>
      <c r="H25" s="10">
        <v>24855</v>
      </c>
      <c r="I25" s="10" t="b">
        <v>0</v>
      </c>
      <c r="J25" s="4" t="s">
        <v>39</v>
      </c>
      <c r="K25" s="4" t="s">
        <v>112</v>
      </c>
      <c r="L25" s="10">
        <v>19268</v>
      </c>
      <c r="M25" s="6" t="s">
        <v>40</v>
      </c>
      <c r="N25" s="3" t="s">
        <v>112</v>
      </c>
      <c r="O25" s="10">
        <v>20870</v>
      </c>
    </row>
    <row r="26" spans="1:15" x14ac:dyDescent="0.25">
      <c r="A26" s="2" t="s">
        <v>38</v>
      </c>
      <c r="B26" s="24" t="s">
        <v>78</v>
      </c>
      <c r="C26" s="3" t="s">
        <v>106</v>
      </c>
      <c r="D26" s="3" t="s">
        <v>37</v>
      </c>
      <c r="E26" s="3" t="s">
        <v>112</v>
      </c>
      <c r="F26" s="3" t="b">
        <v>0</v>
      </c>
      <c r="G26" s="10">
        <v>11822</v>
      </c>
      <c r="H26" s="10">
        <v>18544</v>
      </c>
      <c r="I26" s="10" t="b">
        <v>0</v>
      </c>
      <c r="J26" s="4" t="s">
        <v>39</v>
      </c>
      <c r="K26" s="4" t="s">
        <v>112</v>
      </c>
      <c r="L26" s="10">
        <v>13941</v>
      </c>
      <c r="M26" s="6" t="s">
        <v>40</v>
      </c>
      <c r="N26" s="3" t="s">
        <v>112</v>
      </c>
      <c r="O26" s="10">
        <v>14868</v>
      </c>
    </row>
    <row r="27" spans="1:15" x14ac:dyDescent="0.25">
      <c r="A27" s="2" t="s">
        <v>38</v>
      </c>
      <c r="B27" s="24" t="s">
        <v>76</v>
      </c>
      <c r="C27" s="3" t="s">
        <v>107</v>
      </c>
      <c r="D27" s="3" t="s">
        <v>37</v>
      </c>
      <c r="E27" s="3" t="s">
        <v>113</v>
      </c>
      <c r="F27" s="3" t="b">
        <v>0</v>
      </c>
      <c r="G27" s="10">
        <v>18207</v>
      </c>
      <c r="H27" s="10">
        <v>17157</v>
      </c>
      <c r="I27" s="10" t="b">
        <v>0</v>
      </c>
      <c r="J27" s="4" t="s">
        <v>39</v>
      </c>
      <c r="K27" s="4" t="s">
        <v>112</v>
      </c>
      <c r="L27" s="10">
        <v>7901</v>
      </c>
      <c r="M27" s="6" t="s">
        <v>40</v>
      </c>
      <c r="N27" s="3" t="s">
        <v>112</v>
      </c>
      <c r="O27" s="10">
        <v>6961</v>
      </c>
    </row>
    <row r="28" spans="1:15" x14ac:dyDescent="0.25">
      <c r="A28" s="2" t="s">
        <v>39</v>
      </c>
      <c r="B28" s="24" t="s">
        <v>69</v>
      </c>
      <c r="C28" s="3" t="s">
        <v>107</v>
      </c>
      <c r="D28" s="3" t="s">
        <v>38</v>
      </c>
      <c r="E28" s="3" t="s">
        <v>112</v>
      </c>
      <c r="F28" s="3" t="b">
        <v>0</v>
      </c>
      <c r="G28" s="10">
        <v>32088</v>
      </c>
      <c r="H28" s="10">
        <v>34058</v>
      </c>
      <c r="I28" s="10" t="b">
        <v>0</v>
      </c>
      <c r="J28" s="4" t="s">
        <v>40</v>
      </c>
      <c r="K28" s="4" t="s">
        <v>112</v>
      </c>
      <c r="L28" s="10">
        <v>33059</v>
      </c>
      <c r="M28" s="6" t="s">
        <v>41</v>
      </c>
      <c r="N28" s="6" t="s">
        <v>113</v>
      </c>
      <c r="O28" s="10">
        <v>34565</v>
      </c>
    </row>
    <row r="29" spans="1:15" x14ac:dyDescent="0.25">
      <c r="A29" s="2" t="s">
        <v>39</v>
      </c>
      <c r="B29" s="24" t="s">
        <v>80</v>
      </c>
      <c r="C29" s="3" t="s">
        <v>106</v>
      </c>
      <c r="D29" s="3" t="s">
        <v>38</v>
      </c>
      <c r="E29" s="3" t="s">
        <v>113</v>
      </c>
      <c r="F29" s="3" t="b">
        <v>0</v>
      </c>
      <c r="G29" s="10">
        <v>18030</v>
      </c>
      <c r="H29" s="10">
        <v>18511</v>
      </c>
      <c r="I29" s="10" t="b">
        <v>0</v>
      </c>
      <c r="J29" s="4" t="s">
        <v>40</v>
      </c>
      <c r="K29" s="4" t="s">
        <v>112</v>
      </c>
      <c r="L29" s="10">
        <v>15489</v>
      </c>
      <c r="M29" s="6" t="s">
        <v>41</v>
      </c>
      <c r="N29" s="3" t="s">
        <v>112</v>
      </c>
      <c r="O29" s="10">
        <v>12501</v>
      </c>
    </row>
    <row r="30" spans="1:15" x14ac:dyDescent="0.25">
      <c r="A30" s="2" t="s">
        <v>39</v>
      </c>
      <c r="B30" s="24" t="s">
        <v>79</v>
      </c>
      <c r="C30" s="3" t="s">
        <v>108</v>
      </c>
      <c r="D30" s="3" t="s">
        <v>38</v>
      </c>
      <c r="E30" s="3" t="s">
        <v>113</v>
      </c>
      <c r="F30" s="3" t="b">
        <v>0</v>
      </c>
      <c r="G30" s="10">
        <v>20809</v>
      </c>
      <c r="H30" s="10">
        <v>20582</v>
      </c>
      <c r="I30" s="10" t="b">
        <v>0</v>
      </c>
      <c r="J30" s="4" t="s">
        <v>40</v>
      </c>
      <c r="K30" s="4" t="s">
        <v>112</v>
      </c>
      <c r="L30" s="10">
        <v>16150</v>
      </c>
      <c r="M30" s="6" t="s">
        <v>41</v>
      </c>
      <c r="N30" s="3" t="s">
        <v>112</v>
      </c>
      <c r="O30" s="10">
        <v>14813</v>
      </c>
    </row>
    <row r="31" spans="1:15" x14ac:dyDescent="0.25">
      <c r="A31" s="2" t="s">
        <v>40</v>
      </c>
      <c r="B31" s="24" t="s">
        <v>83</v>
      </c>
      <c r="C31" s="3" t="s">
        <v>106</v>
      </c>
      <c r="D31" s="3" t="s">
        <v>39</v>
      </c>
      <c r="E31" s="3" t="s">
        <v>113</v>
      </c>
      <c r="F31" s="3" t="b">
        <v>0</v>
      </c>
      <c r="G31" s="10">
        <v>20452</v>
      </c>
      <c r="H31" s="10">
        <v>19835</v>
      </c>
      <c r="I31" s="10" t="b">
        <v>0</v>
      </c>
      <c r="J31" s="4" t="s">
        <v>41</v>
      </c>
      <c r="K31" s="4" t="s">
        <v>112</v>
      </c>
      <c r="L31" s="10">
        <v>29231</v>
      </c>
      <c r="M31" s="6" t="s">
        <v>42</v>
      </c>
      <c r="N31" s="6" t="s">
        <v>113</v>
      </c>
      <c r="O31" s="10">
        <v>30983</v>
      </c>
    </row>
    <row r="32" spans="1:15" x14ac:dyDescent="0.25">
      <c r="A32" s="2" t="s">
        <v>40</v>
      </c>
      <c r="B32" s="24" t="s">
        <v>82</v>
      </c>
      <c r="C32" s="3" t="s">
        <v>108</v>
      </c>
      <c r="D32" s="3" t="s">
        <v>39</v>
      </c>
      <c r="E32" s="3" t="s">
        <v>113</v>
      </c>
      <c r="F32" s="3" t="b">
        <v>0</v>
      </c>
      <c r="G32" s="10">
        <v>28551</v>
      </c>
      <c r="H32" s="10">
        <v>29816</v>
      </c>
      <c r="I32" s="10" t="b">
        <v>0</v>
      </c>
      <c r="J32" s="4" t="s">
        <v>41</v>
      </c>
      <c r="K32" s="4" t="s">
        <v>112</v>
      </c>
      <c r="L32" s="10">
        <v>25470</v>
      </c>
      <c r="M32" s="6" t="s">
        <v>42</v>
      </c>
      <c r="N32" s="3" t="s">
        <v>112</v>
      </c>
      <c r="O32" s="10">
        <v>22200</v>
      </c>
    </row>
    <row r="33" spans="1:15" x14ac:dyDescent="0.25">
      <c r="A33" s="2" t="s">
        <v>40</v>
      </c>
      <c r="B33" s="24" t="s">
        <v>81</v>
      </c>
      <c r="C33" s="3" t="s">
        <v>107</v>
      </c>
      <c r="D33" s="3" t="s">
        <v>39</v>
      </c>
      <c r="E33" s="3" t="s">
        <v>113</v>
      </c>
      <c r="F33" s="3" t="b">
        <v>0</v>
      </c>
      <c r="G33" s="10">
        <v>22532</v>
      </c>
      <c r="H33" s="10">
        <v>24426</v>
      </c>
      <c r="I33" s="10" t="b">
        <v>0</v>
      </c>
      <c r="J33" s="4" t="s">
        <v>41</v>
      </c>
      <c r="K33" s="4" t="s">
        <v>112</v>
      </c>
      <c r="L33" s="10">
        <v>25455</v>
      </c>
      <c r="M33" s="6" t="s">
        <v>42</v>
      </c>
      <c r="N33" s="3" t="s">
        <v>112</v>
      </c>
      <c r="O33" s="10">
        <v>24520</v>
      </c>
    </row>
    <row r="34" spans="1:15" x14ac:dyDescent="0.25">
      <c r="A34" s="2" t="s">
        <v>41</v>
      </c>
      <c r="B34" s="24" t="s">
        <v>85</v>
      </c>
      <c r="C34" s="3" t="s">
        <v>108</v>
      </c>
      <c r="D34" s="3" t="s">
        <v>40</v>
      </c>
      <c r="E34" s="3" t="s">
        <v>112</v>
      </c>
      <c r="F34" s="3" t="b">
        <v>0</v>
      </c>
      <c r="G34" s="10">
        <v>20910</v>
      </c>
      <c r="H34" s="10">
        <v>26731</v>
      </c>
      <c r="I34" s="10" t="b">
        <v>0</v>
      </c>
      <c r="J34" s="4" t="s">
        <v>42</v>
      </c>
      <c r="K34" s="4" t="s">
        <v>112</v>
      </c>
      <c r="L34" s="10">
        <v>24765</v>
      </c>
      <c r="M34" s="6" t="s">
        <v>43</v>
      </c>
      <c r="N34" s="6" t="s">
        <v>113</v>
      </c>
      <c r="O34" s="10">
        <v>25987</v>
      </c>
    </row>
    <row r="35" spans="1:15" x14ac:dyDescent="0.25">
      <c r="A35" s="2" t="s">
        <v>41</v>
      </c>
      <c r="B35" s="24" t="s">
        <v>72</v>
      </c>
      <c r="C35" s="3" t="s">
        <v>106</v>
      </c>
      <c r="D35" s="3" t="s">
        <v>40</v>
      </c>
      <c r="E35" s="3" t="s">
        <v>113</v>
      </c>
      <c r="F35" s="3" t="b">
        <v>0</v>
      </c>
      <c r="G35" s="10">
        <v>46745</v>
      </c>
      <c r="H35" s="10">
        <v>39698</v>
      </c>
      <c r="I35" s="10" t="b">
        <v>0</v>
      </c>
      <c r="J35" s="4" t="s">
        <v>42</v>
      </c>
      <c r="K35" s="4" t="s">
        <v>112</v>
      </c>
      <c r="L35" s="10">
        <v>27119</v>
      </c>
      <c r="M35" s="6" t="s">
        <v>43</v>
      </c>
      <c r="N35" s="3" t="s">
        <v>112</v>
      </c>
      <c r="O35" s="10">
        <v>28821</v>
      </c>
    </row>
    <row r="36" spans="1:15" x14ac:dyDescent="0.25">
      <c r="A36" s="2" t="s">
        <v>41</v>
      </c>
      <c r="B36" s="24" t="s">
        <v>84</v>
      </c>
      <c r="C36" s="3" t="s">
        <v>107</v>
      </c>
      <c r="D36" s="3" t="s">
        <v>40</v>
      </c>
      <c r="E36" s="3" t="s">
        <v>113</v>
      </c>
      <c r="F36" s="3" t="b">
        <v>0</v>
      </c>
      <c r="G36" s="10">
        <v>31570</v>
      </c>
      <c r="H36" s="10">
        <v>34432</v>
      </c>
      <c r="I36" s="10" t="b">
        <v>0</v>
      </c>
      <c r="J36" s="4" t="s">
        <v>42</v>
      </c>
      <c r="K36" s="4" t="s">
        <v>112</v>
      </c>
      <c r="L36" s="10">
        <v>31167</v>
      </c>
      <c r="M36" s="6" t="s">
        <v>43</v>
      </c>
      <c r="N36" s="3" t="s">
        <v>112</v>
      </c>
      <c r="O36" s="10">
        <v>27403</v>
      </c>
    </row>
    <row r="37" spans="1:15" x14ac:dyDescent="0.25">
      <c r="A37" s="2" t="s">
        <v>42</v>
      </c>
      <c r="B37" s="24" t="s">
        <v>83</v>
      </c>
      <c r="C37" s="3" t="s">
        <v>107</v>
      </c>
      <c r="D37" s="3" t="s">
        <v>41</v>
      </c>
      <c r="E37" s="3" t="s">
        <v>112</v>
      </c>
      <c r="F37" s="3" t="b">
        <v>0</v>
      </c>
      <c r="G37" s="10">
        <v>29231</v>
      </c>
      <c r="H37" s="10">
        <v>30983</v>
      </c>
      <c r="I37" s="10" t="b">
        <v>0</v>
      </c>
      <c r="J37" s="4" t="s">
        <v>43</v>
      </c>
      <c r="K37" s="4" t="s">
        <v>112</v>
      </c>
      <c r="L37" s="10">
        <v>24137</v>
      </c>
      <c r="M37" s="6" t="s">
        <v>44</v>
      </c>
      <c r="N37" s="3" t="s">
        <v>112</v>
      </c>
      <c r="O37" s="10">
        <v>22234</v>
      </c>
    </row>
    <row r="38" spans="1:15" x14ac:dyDescent="0.25">
      <c r="A38" s="2" t="s">
        <v>42</v>
      </c>
      <c r="B38" s="24" t="s">
        <v>86</v>
      </c>
      <c r="C38" s="3" t="s">
        <v>108</v>
      </c>
      <c r="D38" s="3" t="s">
        <v>41</v>
      </c>
      <c r="E38" s="3" t="s">
        <v>113</v>
      </c>
      <c r="F38" s="3" t="b">
        <v>0</v>
      </c>
      <c r="G38" s="10">
        <v>39120</v>
      </c>
      <c r="H38" s="10">
        <v>36666</v>
      </c>
      <c r="I38" s="10" t="b">
        <v>0</v>
      </c>
      <c r="J38" s="4" t="s">
        <v>43</v>
      </c>
      <c r="K38" s="4" t="s">
        <v>112</v>
      </c>
      <c r="L38" s="10">
        <v>29207</v>
      </c>
      <c r="M38" s="6" t="s">
        <v>44</v>
      </c>
      <c r="N38" s="3" t="s">
        <v>112</v>
      </c>
      <c r="O38" s="10">
        <v>22355</v>
      </c>
    </row>
    <row r="39" spans="1:15" x14ac:dyDescent="0.25">
      <c r="A39" s="2" t="s">
        <v>42</v>
      </c>
      <c r="B39" s="24" t="s">
        <v>87</v>
      </c>
      <c r="C39" s="3" t="s">
        <v>106</v>
      </c>
      <c r="D39" s="3" t="s">
        <v>41</v>
      </c>
      <c r="E39" s="3" t="s">
        <v>113</v>
      </c>
      <c r="F39" s="3" t="b">
        <v>0</v>
      </c>
      <c r="G39" s="10">
        <v>25745</v>
      </c>
      <c r="H39" s="10">
        <v>28874</v>
      </c>
      <c r="I39" s="10" t="b">
        <v>0</v>
      </c>
      <c r="J39" s="4" t="s">
        <v>43</v>
      </c>
      <c r="K39" s="4" t="s">
        <v>112</v>
      </c>
      <c r="L39" s="10">
        <v>26620</v>
      </c>
      <c r="M39" s="6" t="s">
        <v>44</v>
      </c>
      <c r="N39" s="3" t="s">
        <v>112</v>
      </c>
      <c r="O39" s="10">
        <v>23624</v>
      </c>
    </row>
    <row r="40" spans="1:15" x14ac:dyDescent="0.25">
      <c r="A40" s="2" t="s">
        <v>43</v>
      </c>
      <c r="B40" s="24" t="s">
        <v>63</v>
      </c>
      <c r="C40" s="3" t="s">
        <v>107</v>
      </c>
      <c r="D40" s="3" t="s">
        <v>42</v>
      </c>
      <c r="E40" s="3" t="s">
        <v>112</v>
      </c>
      <c r="F40" s="3" t="b">
        <v>0</v>
      </c>
      <c r="G40" s="10">
        <v>17344</v>
      </c>
      <c r="H40" s="10">
        <v>24108</v>
      </c>
      <c r="I40" s="10" t="b">
        <v>0</v>
      </c>
      <c r="J40" s="4" t="s">
        <v>44</v>
      </c>
      <c r="K40" s="4" t="s">
        <v>112</v>
      </c>
      <c r="L40" s="10">
        <v>19457</v>
      </c>
      <c r="M40" s="6" t="s">
        <v>45</v>
      </c>
      <c r="N40" s="3" t="s">
        <v>112</v>
      </c>
      <c r="O40" s="10">
        <v>17541</v>
      </c>
    </row>
    <row r="41" spans="1:15" x14ac:dyDescent="0.25">
      <c r="A41" s="2" t="s">
        <v>43</v>
      </c>
      <c r="B41" s="24" t="s">
        <v>88</v>
      </c>
      <c r="C41" s="3" t="s">
        <v>108</v>
      </c>
      <c r="D41" s="3" t="s">
        <v>42</v>
      </c>
      <c r="E41" s="3" t="s">
        <v>112</v>
      </c>
      <c r="F41" s="3" t="b">
        <v>0</v>
      </c>
      <c r="G41" s="10">
        <v>18987</v>
      </c>
      <c r="H41" s="10">
        <v>24350</v>
      </c>
      <c r="I41" s="10" t="b">
        <v>0</v>
      </c>
      <c r="J41" s="4" t="s">
        <v>44</v>
      </c>
      <c r="K41" s="4" t="s">
        <v>112</v>
      </c>
      <c r="L41" s="10">
        <v>24952</v>
      </c>
      <c r="M41" s="6" t="s">
        <v>45</v>
      </c>
      <c r="N41" s="3" t="s">
        <v>112</v>
      </c>
      <c r="O41" s="10">
        <v>24545</v>
      </c>
    </row>
    <row r="42" spans="1:15" x14ac:dyDescent="0.25">
      <c r="A42" s="2" t="s">
        <v>43</v>
      </c>
      <c r="B42" s="24" t="s">
        <v>89</v>
      </c>
      <c r="C42" s="3" t="s">
        <v>106</v>
      </c>
      <c r="D42" s="3" t="s">
        <v>42</v>
      </c>
      <c r="E42" s="3" t="s">
        <v>113</v>
      </c>
      <c r="F42" s="3" t="b">
        <v>0</v>
      </c>
      <c r="G42" s="10">
        <v>31717</v>
      </c>
      <c r="H42" s="10">
        <v>30610</v>
      </c>
      <c r="I42" s="10" t="b">
        <v>0</v>
      </c>
      <c r="J42" s="4" t="s">
        <v>44</v>
      </c>
      <c r="K42" s="4" t="s">
        <v>112</v>
      </c>
      <c r="L42" s="10">
        <v>23614</v>
      </c>
      <c r="M42" s="6" t="s">
        <v>45</v>
      </c>
      <c r="N42" s="3" t="s">
        <v>112</v>
      </c>
      <c r="O42" s="10">
        <v>23556</v>
      </c>
    </row>
    <row r="43" spans="1:15" x14ac:dyDescent="0.25">
      <c r="A43" s="2" t="s">
        <v>44</v>
      </c>
      <c r="B43" s="24" t="s">
        <v>90</v>
      </c>
      <c r="C43" s="3" t="s">
        <v>107</v>
      </c>
      <c r="D43" s="3" t="s">
        <v>43</v>
      </c>
      <c r="E43" s="3" t="s">
        <v>113</v>
      </c>
      <c r="F43" s="3" t="b">
        <v>0</v>
      </c>
      <c r="G43" s="10">
        <v>28760</v>
      </c>
      <c r="H43" s="10">
        <v>27392</v>
      </c>
      <c r="I43" s="10" t="b">
        <v>0</v>
      </c>
      <c r="J43" s="4" t="s">
        <v>45</v>
      </c>
      <c r="K43" s="4" t="s">
        <v>112</v>
      </c>
      <c r="L43" s="10">
        <v>22274</v>
      </c>
      <c r="M43" s="6" t="s">
        <v>46</v>
      </c>
      <c r="N43" s="6" t="s">
        <v>113</v>
      </c>
      <c r="O43" s="10">
        <v>26181</v>
      </c>
    </row>
    <row r="44" spans="1:15" x14ac:dyDescent="0.25">
      <c r="A44" s="2" t="s">
        <v>44</v>
      </c>
      <c r="B44" s="24" t="s">
        <v>85</v>
      </c>
      <c r="C44" s="3" t="s">
        <v>108</v>
      </c>
      <c r="D44" s="3" t="s">
        <v>43</v>
      </c>
      <c r="E44" s="3" t="s">
        <v>113</v>
      </c>
      <c r="F44" s="3" t="b">
        <v>0</v>
      </c>
      <c r="G44" s="10">
        <v>25987</v>
      </c>
      <c r="H44" s="10">
        <v>25404</v>
      </c>
      <c r="I44" s="10" t="b">
        <v>0</v>
      </c>
      <c r="J44" s="4" t="s">
        <v>45</v>
      </c>
      <c r="K44" s="4" t="s">
        <v>112</v>
      </c>
      <c r="L44" s="10">
        <v>20472</v>
      </c>
      <c r="M44" s="6" t="s">
        <v>46</v>
      </c>
      <c r="N44" s="3" t="s">
        <v>112</v>
      </c>
      <c r="O44" s="10">
        <v>22311</v>
      </c>
    </row>
    <row r="45" spans="1:15" x14ac:dyDescent="0.25">
      <c r="A45" s="2" t="s">
        <v>44</v>
      </c>
      <c r="B45" s="24" t="s">
        <v>72</v>
      </c>
      <c r="C45" s="3" t="s">
        <v>106</v>
      </c>
      <c r="D45" s="3" t="s">
        <v>43</v>
      </c>
      <c r="E45" s="3" t="s">
        <v>112</v>
      </c>
      <c r="F45" s="3" t="b">
        <v>0</v>
      </c>
      <c r="G45" s="10">
        <v>28821</v>
      </c>
      <c r="H45" s="10">
        <v>33904</v>
      </c>
      <c r="I45" s="10" t="b">
        <v>0</v>
      </c>
      <c r="J45" s="4" t="s">
        <v>45</v>
      </c>
      <c r="K45" s="4" t="s">
        <v>112</v>
      </c>
      <c r="L45" s="10">
        <v>31887</v>
      </c>
      <c r="M45" s="6" t="s">
        <v>46</v>
      </c>
      <c r="N45" s="6" t="s">
        <v>113</v>
      </c>
      <c r="O45" s="10">
        <v>43344</v>
      </c>
    </row>
    <row r="46" spans="1:15" hidden="1" x14ac:dyDescent="0.25">
      <c r="A46" s="2" t="s">
        <v>59</v>
      </c>
      <c r="B46" s="3" t="s">
        <v>141</v>
      </c>
      <c r="C46" s="3" t="s">
        <v>108</v>
      </c>
      <c r="D46" s="3" t="s">
        <v>58</v>
      </c>
      <c r="E46" s="3" t="s">
        <v>112</v>
      </c>
      <c r="F46" s="3"/>
      <c r="G46" s="10">
        <v>24053</v>
      </c>
      <c r="H46" s="10" t="s">
        <v>122</v>
      </c>
      <c r="I46" s="10"/>
      <c r="J46" s="4" t="s">
        <v>60</v>
      </c>
      <c r="K46" s="4"/>
      <c r="L46" s="10">
        <v>21481</v>
      </c>
      <c r="M46" s="6" t="s">
        <v>61</v>
      </c>
      <c r="N46" s="3" t="s">
        <v>112</v>
      </c>
      <c r="O46" s="10">
        <v>23094</v>
      </c>
    </row>
    <row r="47" spans="1:15" x14ac:dyDescent="0.25">
      <c r="A47" s="2" t="s">
        <v>45</v>
      </c>
      <c r="B47" s="24" t="s">
        <v>74</v>
      </c>
      <c r="C47" s="3" t="s">
        <v>108</v>
      </c>
      <c r="D47" s="3" t="s">
        <v>44</v>
      </c>
      <c r="E47" s="3" t="s">
        <v>113</v>
      </c>
      <c r="F47" s="3" t="b">
        <v>0</v>
      </c>
      <c r="G47" s="10">
        <v>26196</v>
      </c>
      <c r="H47" s="10">
        <v>26195</v>
      </c>
      <c r="I47" s="10" t="b">
        <v>0</v>
      </c>
      <c r="J47" s="4" t="s">
        <v>46</v>
      </c>
      <c r="K47" s="4" t="s">
        <v>112</v>
      </c>
      <c r="L47" s="10">
        <v>23159</v>
      </c>
      <c r="M47" s="6" t="s">
        <v>47</v>
      </c>
      <c r="N47" s="3" t="s">
        <v>112</v>
      </c>
      <c r="O47" s="10">
        <v>20894</v>
      </c>
    </row>
    <row r="48" spans="1:15" x14ac:dyDescent="0.25">
      <c r="A48" s="2" t="s">
        <v>45</v>
      </c>
      <c r="B48" s="24" t="s">
        <v>66</v>
      </c>
      <c r="C48" s="3" t="s">
        <v>107</v>
      </c>
      <c r="D48" s="3" t="s">
        <v>44</v>
      </c>
      <c r="E48" s="3" t="s">
        <v>112</v>
      </c>
      <c r="F48" s="3" t="b">
        <v>0</v>
      </c>
      <c r="G48" s="10">
        <v>23650</v>
      </c>
      <c r="H48" s="10">
        <v>30512</v>
      </c>
      <c r="I48" s="10" t="b">
        <v>0</v>
      </c>
      <c r="J48" s="4" t="s">
        <v>46</v>
      </c>
      <c r="K48" s="4" t="s">
        <v>112</v>
      </c>
      <c r="L48" s="10">
        <v>25631</v>
      </c>
      <c r="M48" s="6" t="s">
        <v>47</v>
      </c>
      <c r="N48" s="3" t="s">
        <v>112</v>
      </c>
      <c r="O48" s="10">
        <v>26023</v>
      </c>
    </row>
    <row r="49" spans="1:15" x14ac:dyDescent="0.25">
      <c r="A49" s="2" t="s">
        <v>45</v>
      </c>
      <c r="B49" s="24" t="s">
        <v>78</v>
      </c>
      <c r="C49" s="3" t="s">
        <v>106</v>
      </c>
      <c r="D49" s="3" t="s">
        <v>44</v>
      </c>
      <c r="E49" s="3" t="s">
        <v>112</v>
      </c>
      <c r="F49" s="3" t="b">
        <v>0</v>
      </c>
      <c r="G49" s="10">
        <v>15450</v>
      </c>
      <c r="H49" s="10">
        <v>18751</v>
      </c>
      <c r="I49" s="10" t="b">
        <v>0</v>
      </c>
      <c r="J49" s="4" t="s">
        <v>46</v>
      </c>
      <c r="K49" s="4" t="s">
        <v>112</v>
      </c>
      <c r="L49" s="10">
        <v>16876</v>
      </c>
      <c r="M49" s="6" t="s">
        <v>47</v>
      </c>
      <c r="N49" s="3" t="s">
        <v>112</v>
      </c>
      <c r="O49" s="10">
        <v>14858</v>
      </c>
    </row>
    <row r="50" spans="1:15" x14ac:dyDescent="0.25">
      <c r="A50" s="2" t="s">
        <v>46</v>
      </c>
      <c r="B50" s="24" t="s">
        <v>90</v>
      </c>
      <c r="C50" s="3" t="s">
        <v>108</v>
      </c>
      <c r="D50" s="3" t="s">
        <v>45</v>
      </c>
      <c r="E50" s="3" t="s">
        <v>112</v>
      </c>
      <c r="F50" s="3" t="b">
        <v>0</v>
      </c>
      <c r="G50" s="10">
        <v>22274</v>
      </c>
      <c r="H50" s="10">
        <v>26181</v>
      </c>
      <c r="I50" s="10" t="b">
        <v>0</v>
      </c>
      <c r="J50" s="4" t="s">
        <v>47</v>
      </c>
      <c r="K50" s="4" t="s">
        <v>112</v>
      </c>
      <c r="L50" s="10">
        <v>19081</v>
      </c>
      <c r="M50" s="6" t="s">
        <v>48</v>
      </c>
      <c r="N50" s="6" t="s">
        <v>113</v>
      </c>
      <c r="O50" s="10">
        <v>25246</v>
      </c>
    </row>
    <row r="51" spans="1:15" x14ac:dyDescent="0.25">
      <c r="A51" s="2" t="s">
        <v>46</v>
      </c>
      <c r="B51" s="24" t="s">
        <v>82</v>
      </c>
      <c r="C51" s="3" t="s">
        <v>106</v>
      </c>
      <c r="D51" s="3" t="s">
        <v>45</v>
      </c>
      <c r="E51" s="3" t="s">
        <v>112</v>
      </c>
      <c r="F51" s="3" t="b">
        <v>0</v>
      </c>
      <c r="G51" s="10">
        <v>25945</v>
      </c>
      <c r="H51" s="10">
        <v>32432</v>
      </c>
      <c r="I51" s="10" t="b">
        <v>0</v>
      </c>
      <c r="J51" s="4" t="s">
        <v>47</v>
      </c>
      <c r="K51" s="4" t="s">
        <v>112</v>
      </c>
      <c r="L51" s="10">
        <v>29440</v>
      </c>
      <c r="M51" s="6" t="s">
        <v>48</v>
      </c>
      <c r="N51" s="3" t="s">
        <v>112</v>
      </c>
      <c r="O51" s="10">
        <v>29230</v>
      </c>
    </row>
    <row r="52" spans="1:15" x14ac:dyDescent="0.25">
      <c r="A52" s="2" t="s">
        <v>46</v>
      </c>
      <c r="B52" s="24" t="s">
        <v>91</v>
      </c>
      <c r="C52" s="3" t="s">
        <v>107</v>
      </c>
      <c r="D52" s="3" t="s">
        <v>45</v>
      </c>
      <c r="E52" s="3" t="s">
        <v>113</v>
      </c>
      <c r="F52" s="3" t="b">
        <v>0</v>
      </c>
      <c r="G52" s="10">
        <v>23829</v>
      </c>
      <c r="H52" s="10">
        <v>23585</v>
      </c>
      <c r="I52" s="10" t="b">
        <v>0</v>
      </c>
      <c r="J52" s="4" t="s">
        <v>47</v>
      </c>
      <c r="K52" s="4" t="s">
        <v>112</v>
      </c>
      <c r="L52" s="10">
        <v>19936</v>
      </c>
      <c r="M52" s="6" t="s">
        <v>48</v>
      </c>
      <c r="N52" s="3" t="s">
        <v>112</v>
      </c>
      <c r="O52" s="10">
        <v>17408</v>
      </c>
    </row>
    <row r="53" spans="1:15" x14ac:dyDescent="0.25">
      <c r="A53" s="2" t="s">
        <v>47</v>
      </c>
      <c r="B53" s="24" t="s">
        <v>92</v>
      </c>
      <c r="C53" s="3" t="s">
        <v>107</v>
      </c>
      <c r="D53" s="3" t="s">
        <v>46</v>
      </c>
      <c r="E53" s="3" t="s">
        <v>113</v>
      </c>
      <c r="F53" s="3" t="b">
        <v>0</v>
      </c>
      <c r="G53" s="10">
        <v>51321</v>
      </c>
      <c r="H53" s="10">
        <v>48750</v>
      </c>
      <c r="I53" s="10" t="b">
        <v>0</v>
      </c>
      <c r="J53" s="4" t="s">
        <v>48</v>
      </c>
      <c r="K53" s="4" t="s">
        <v>112</v>
      </c>
      <c r="L53" s="10">
        <v>43388</v>
      </c>
      <c r="M53" s="6" t="s">
        <v>49</v>
      </c>
      <c r="N53" s="6" t="s">
        <v>113</v>
      </c>
      <c r="O53" s="10">
        <v>47718</v>
      </c>
    </row>
    <row r="54" spans="1:15" x14ac:dyDescent="0.25">
      <c r="A54" s="2" t="s">
        <v>47</v>
      </c>
      <c r="B54" s="24" t="s">
        <v>85</v>
      </c>
      <c r="C54" s="3" t="s">
        <v>106</v>
      </c>
      <c r="D54" s="3" t="s">
        <v>46</v>
      </c>
      <c r="E54" s="3" t="s">
        <v>112</v>
      </c>
      <c r="F54" s="3" t="b">
        <v>0</v>
      </c>
      <c r="G54" s="10">
        <v>22311</v>
      </c>
      <c r="H54" s="10">
        <v>25828</v>
      </c>
      <c r="I54" s="10" t="b">
        <v>0</v>
      </c>
      <c r="J54" s="4" t="s">
        <v>48</v>
      </c>
      <c r="K54" s="4" t="s">
        <v>112</v>
      </c>
      <c r="L54" s="10">
        <v>22199</v>
      </c>
      <c r="M54" s="6" t="s">
        <v>49</v>
      </c>
      <c r="N54" s="6" t="s">
        <v>113</v>
      </c>
      <c r="O54" s="10">
        <v>24683</v>
      </c>
    </row>
    <row r="55" spans="1:15" x14ac:dyDescent="0.25">
      <c r="A55" s="2" t="s">
        <v>47</v>
      </c>
      <c r="B55" s="24" t="s">
        <v>64</v>
      </c>
      <c r="C55" s="3" t="s">
        <v>108</v>
      </c>
      <c r="D55" s="3" t="s">
        <v>46</v>
      </c>
      <c r="E55" s="3" t="s">
        <v>113</v>
      </c>
      <c r="F55" s="3" t="b">
        <v>0</v>
      </c>
      <c r="G55" s="10">
        <v>26708</v>
      </c>
      <c r="H55" s="10">
        <v>28429</v>
      </c>
      <c r="I55" s="10" t="b">
        <v>0</v>
      </c>
      <c r="J55" s="4" t="s">
        <v>48</v>
      </c>
      <c r="K55" s="4" t="s">
        <v>112</v>
      </c>
      <c r="L55" s="10">
        <v>19948</v>
      </c>
      <c r="M55" s="6" t="s">
        <v>49</v>
      </c>
      <c r="N55" s="3" t="s">
        <v>112</v>
      </c>
      <c r="O55" s="10">
        <v>16269</v>
      </c>
    </row>
    <row r="56" spans="1:15" x14ac:dyDescent="0.25">
      <c r="A56" s="2" t="s">
        <v>48</v>
      </c>
      <c r="B56" s="24" t="s">
        <v>93</v>
      </c>
      <c r="C56" s="3" t="s">
        <v>107</v>
      </c>
      <c r="D56" s="3" t="s">
        <v>47</v>
      </c>
      <c r="E56" s="3" t="s">
        <v>112</v>
      </c>
      <c r="F56" s="3" t="b">
        <v>0</v>
      </c>
      <c r="G56" s="10">
        <v>13082</v>
      </c>
      <c r="H56" s="10">
        <v>20654</v>
      </c>
      <c r="I56" s="10" t="b">
        <v>0</v>
      </c>
      <c r="J56" s="4" t="s">
        <v>49</v>
      </c>
      <c r="K56" s="4" t="s">
        <v>112</v>
      </c>
      <c r="L56" s="10">
        <v>14931</v>
      </c>
      <c r="M56" s="6" t="s">
        <v>50</v>
      </c>
      <c r="N56" s="3" t="s">
        <v>112</v>
      </c>
      <c r="O56" s="10">
        <v>14048</v>
      </c>
    </row>
    <row r="57" spans="1:15" x14ac:dyDescent="0.25">
      <c r="A57" s="2" t="s">
        <v>48</v>
      </c>
      <c r="B57" s="24" t="s">
        <v>94</v>
      </c>
      <c r="C57" s="3" t="s">
        <v>108</v>
      </c>
      <c r="D57" s="3" t="s">
        <v>47</v>
      </c>
      <c r="E57" s="3" t="s">
        <v>113</v>
      </c>
      <c r="F57" s="3" t="b">
        <v>0</v>
      </c>
      <c r="G57" s="10">
        <v>24816</v>
      </c>
      <c r="H57" s="10">
        <v>24390</v>
      </c>
      <c r="I57" s="10" t="b">
        <v>0</v>
      </c>
      <c r="J57" s="4" t="s">
        <v>49</v>
      </c>
      <c r="K57" s="4" t="s">
        <v>112</v>
      </c>
      <c r="L57" s="10">
        <v>21169</v>
      </c>
      <c r="M57" s="6" t="s">
        <v>50</v>
      </c>
      <c r="N57" s="3" t="s">
        <v>112</v>
      </c>
      <c r="O57" s="10">
        <v>18790</v>
      </c>
    </row>
    <row r="58" spans="1:15" x14ac:dyDescent="0.25">
      <c r="A58" s="2" t="s">
        <v>48</v>
      </c>
      <c r="B58" s="24" t="s">
        <v>95</v>
      </c>
      <c r="C58" s="3" t="s">
        <v>106</v>
      </c>
      <c r="D58" s="3" t="s">
        <v>47</v>
      </c>
      <c r="E58" s="3" t="s">
        <v>113</v>
      </c>
      <c r="F58" s="3" t="b">
        <v>0</v>
      </c>
      <c r="G58" s="10">
        <v>19830</v>
      </c>
      <c r="H58" s="10">
        <v>18249</v>
      </c>
      <c r="I58" s="10" t="b">
        <v>0</v>
      </c>
      <c r="J58" s="4" t="s">
        <v>49</v>
      </c>
      <c r="K58" s="4" t="s">
        <v>112</v>
      </c>
      <c r="L58" s="10">
        <v>15707</v>
      </c>
      <c r="M58" s="6" t="s">
        <v>50</v>
      </c>
      <c r="N58" s="3" t="s">
        <v>112</v>
      </c>
      <c r="O58" s="10">
        <v>15016</v>
      </c>
    </row>
    <row r="59" spans="1:15" x14ac:dyDescent="0.25">
      <c r="A59" s="2" t="s">
        <v>49</v>
      </c>
      <c r="B59" s="24" t="s">
        <v>90</v>
      </c>
      <c r="C59" s="3" t="s">
        <v>107</v>
      </c>
      <c r="D59" s="3" t="s">
        <v>48</v>
      </c>
      <c r="E59" s="3" t="s">
        <v>113</v>
      </c>
      <c r="F59" s="3" t="b">
        <v>0</v>
      </c>
      <c r="G59" s="10">
        <v>25246</v>
      </c>
      <c r="H59" s="10">
        <v>25462</v>
      </c>
      <c r="I59" s="10" t="b">
        <v>0</v>
      </c>
      <c r="J59" s="4" t="s">
        <v>50</v>
      </c>
      <c r="K59" s="4" t="s">
        <v>112</v>
      </c>
      <c r="L59" s="10">
        <v>19127</v>
      </c>
      <c r="M59" s="6" t="s">
        <v>51</v>
      </c>
      <c r="N59" s="3" t="s">
        <v>112</v>
      </c>
      <c r="O59" s="10">
        <v>16703</v>
      </c>
    </row>
    <row r="60" spans="1:15" x14ac:dyDescent="0.25">
      <c r="A60" s="2" t="s">
        <v>49</v>
      </c>
      <c r="B60" s="24" t="s">
        <v>84</v>
      </c>
      <c r="C60" s="3" t="s">
        <v>106</v>
      </c>
      <c r="D60" s="3" t="s">
        <v>48</v>
      </c>
      <c r="E60" s="3" t="s">
        <v>113</v>
      </c>
      <c r="F60" s="3" t="b">
        <v>0</v>
      </c>
      <c r="G60" s="10">
        <v>33683</v>
      </c>
      <c r="H60" s="10">
        <v>33492</v>
      </c>
      <c r="I60" s="10" t="b">
        <v>0</v>
      </c>
      <c r="J60" s="4" t="s">
        <v>50</v>
      </c>
      <c r="K60" s="4" t="s">
        <v>112</v>
      </c>
      <c r="L60" s="10">
        <v>30923</v>
      </c>
      <c r="M60" s="6" t="s">
        <v>51</v>
      </c>
      <c r="N60" s="6" t="s">
        <v>113</v>
      </c>
      <c r="O60" s="10">
        <v>34720</v>
      </c>
    </row>
    <row r="61" spans="1:15" x14ac:dyDescent="0.25">
      <c r="A61" s="2" t="s">
        <v>49</v>
      </c>
      <c r="B61" s="24" t="s">
        <v>96</v>
      </c>
      <c r="C61" s="3" t="s">
        <v>108</v>
      </c>
      <c r="D61" s="3" t="s">
        <v>48</v>
      </c>
      <c r="E61" s="3" t="s">
        <v>112</v>
      </c>
      <c r="F61" s="3" t="b">
        <v>0</v>
      </c>
      <c r="G61" s="10">
        <v>8611</v>
      </c>
      <c r="H61" s="10">
        <v>15780</v>
      </c>
      <c r="I61" s="10" t="b">
        <v>0</v>
      </c>
      <c r="J61" s="4" t="s">
        <v>50</v>
      </c>
      <c r="K61" s="4" t="s">
        <v>112</v>
      </c>
      <c r="L61" s="10">
        <v>12764</v>
      </c>
      <c r="M61" s="6" t="s">
        <v>51</v>
      </c>
      <c r="N61" s="3" t="s">
        <v>112</v>
      </c>
      <c r="O61" s="10">
        <v>13917</v>
      </c>
    </row>
    <row r="62" spans="1:15" x14ac:dyDescent="0.25">
      <c r="A62" s="2" t="s">
        <v>50</v>
      </c>
      <c r="B62" s="24" t="s">
        <v>71</v>
      </c>
      <c r="C62" s="3" t="s">
        <v>107</v>
      </c>
      <c r="D62" s="3" t="s">
        <v>49</v>
      </c>
      <c r="E62" s="3" t="s">
        <v>113</v>
      </c>
      <c r="F62" s="3" t="b">
        <v>0</v>
      </c>
      <c r="G62" s="10">
        <v>22870</v>
      </c>
      <c r="H62" s="10">
        <v>23670</v>
      </c>
      <c r="I62" s="10" t="b">
        <v>0</v>
      </c>
      <c r="J62" s="4" t="s">
        <v>51</v>
      </c>
      <c r="K62" s="4" t="s">
        <v>112</v>
      </c>
      <c r="L62" s="10">
        <v>18034</v>
      </c>
      <c r="M62" s="6" t="s">
        <v>52</v>
      </c>
      <c r="N62" s="3" t="s">
        <v>112</v>
      </c>
      <c r="O62" s="10">
        <v>16141</v>
      </c>
    </row>
    <row r="63" spans="1:15" x14ac:dyDescent="0.25">
      <c r="A63" s="2" t="s">
        <v>50</v>
      </c>
      <c r="B63" s="24" t="s">
        <v>75</v>
      </c>
      <c r="C63" s="3" t="s">
        <v>108</v>
      </c>
      <c r="D63" s="3" t="s">
        <v>49</v>
      </c>
      <c r="E63" s="3" t="s">
        <v>113</v>
      </c>
      <c r="F63" s="3" t="b">
        <v>0</v>
      </c>
      <c r="G63" s="10">
        <v>25000</v>
      </c>
      <c r="H63" s="10">
        <v>22551</v>
      </c>
      <c r="I63" s="10" t="b">
        <v>0</v>
      </c>
      <c r="J63" s="4" t="s">
        <v>51</v>
      </c>
      <c r="K63" s="4" t="s">
        <v>112</v>
      </c>
      <c r="L63" s="10">
        <v>14997</v>
      </c>
      <c r="M63" s="6" t="s">
        <v>52</v>
      </c>
      <c r="N63" s="3" t="s">
        <v>112</v>
      </c>
      <c r="O63" s="10">
        <v>14962</v>
      </c>
    </row>
    <row r="64" spans="1:15" x14ac:dyDescent="0.25">
      <c r="A64" s="2" t="s">
        <v>50</v>
      </c>
      <c r="B64" s="24" t="s">
        <v>87</v>
      </c>
      <c r="C64" s="3" t="s">
        <v>106</v>
      </c>
      <c r="D64" s="3" t="s">
        <v>49</v>
      </c>
      <c r="E64" s="3" t="s">
        <v>113</v>
      </c>
      <c r="F64" s="3" t="b">
        <v>0</v>
      </c>
      <c r="G64" s="10">
        <v>27696</v>
      </c>
      <c r="H64" s="10">
        <v>25682</v>
      </c>
      <c r="I64" s="10" t="b">
        <v>0</v>
      </c>
      <c r="J64" s="4" t="s">
        <v>51</v>
      </c>
      <c r="K64" s="4" t="s">
        <v>112</v>
      </c>
      <c r="L64" s="10">
        <v>21773</v>
      </c>
      <c r="M64" s="6" t="s">
        <v>52</v>
      </c>
      <c r="N64" s="3" t="s">
        <v>124</v>
      </c>
      <c r="O64" s="10">
        <v>20879</v>
      </c>
    </row>
    <row r="65" spans="1:15" x14ac:dyDescent="0.25">
      <c r="A65" s="2" t="s">
        <v>51</v>
      </c>
      <c r="B65" s="24" t="s">
        <v>70</v>
      </c>
      <c r="C65" s="3" t="s">
        <v>106</v>
      </c>
      <c r="D65" s="3" t="s">
        <v>50</v>
      </c>
      <c r="E65" s="3" t="s">
        <v>113</v>
      </c>
      <c r="F65" s="3" t="b">
        <v>0</v>
      </c>
      <c r="G65" s="10">
        <v>17295</v>
      </c>
      <c r="H65" s="10">
        <v>17779</v>
      </c>
      <c r="I65" s="10" t="b">
        <v>0</v>
      </c>
      <c r="J65" s="4" t="s">
        <v>52</v>
      </c>
      <c r="K65" s="4" t="s">
        <v>112</v>
      </c>
      <c r="L65" s="10">
        <v>16656</v>
      </c>
      <c r="M65" s="6" t="s">
        <v>53</v>
      </c>
      <c r="N65" s="6" t="s">
        <v>113</v>
      </c>
      <c r="O65" s="10">
        <v>17809</v>
      </c>
    </row>
    <row r="66" spans="1:15" x14ac:dyDescent="0.25">
      <c r="A66" s="2" t="s">
        <v>51</v>
      </c>
      <c r="B66" s="24" t="s">
        <v>91</v>
      </c>
      <c r="C66" s="3" t="s">
        <v>108</v>
      </c>
      <c r="D66" s="3" t="s">
        <v>50</v>
      </c>
      <c r="E66" s="3" t="s">
        <v>112</v>
      </c>
      <c r="F66" s="3" t="b">
        <v>0</v>
      </c>
      <c r="G66" s="10">
        <v>19219</v>
      </c>
      <c r="H66" s="10">
        <v>23862</v>
      </c>
      <c r="I66" s="10" t="b">
        <v>0</v>
      </c>
      <c r="J66" s="4" t="s">
        <v>52</v>
      </c>
      <c r="K66" s="4" t="s">
        <v>112</v>
      </c>
      <c r="L66" s="10">
        <v>19171</v>
      </c>
      <c r="M66" s="6" t="s">
        <v>53</v>
      </c>
      <c r="N66" s="3" t="s">
        <v>112</v>
      </c>
      <c r="O66" s="10">
        <v>17022</v>
      </c>
    </row>
    <row r="67" spans="1:15" x14ac:dyDescent="0.25">
      <c r="A67" s="2" t="s">
        <v>51</v>
      </c>
      <c r="B67" s="24" t="s">
        <v>97</v>
      </c>
      <c r="C67" s="3" t="s">
        <v>107</v>
      </c>
      <c r="D67" s="3" t="s">
        <v>50</v>
      </c>
      <c r="E67" s="3" t="s">
        <v>113</v>
      </c>
      <c r="F67" s="3" t="b">
        <v>0</v>
      </c>
      <c r="G67" s="10">
        <v>18634</v>
      </c>
      <c r="H67" s="10">
        <v>19359</v>
      </c>
      <c r="I67" s="10" t="b">
        <v>0</v>
      </c>
      <c r="J67" s="4" t="s">
        <v>52</v>
      </c>
      <c r="K67" s="4" t="s">
        <v>112</v>
      </c>
      <c r="L67" s="10">
        <v>15177</v>
      </c>
      <c r="M67" s="6" t="s">
        <v>53</v>
      </c>
      <c r="N67" s="3" t="s">
        <v>112</v>
      </c>
      <c r="O67" s="10">
        <v>12882</v>
      </c>
    </row>
    <row r="68" spans="1:15" hidden="1" x14ac:dyDescent="0.25">
      <c r="A68" s="2" t="s">
        <v>59</v>
      </c>
      <c r="B68" s="3" t="s">
        <v>140</v>
      </c>
      <c r="C68" s="3" t="s">
        <v>107</v>
      </c>
      <c r="D68" s="3" t="s">
        <v>58</v>
      </c>
      <c r="E68" s="3" t="s">
        <v>112</v>
      </c>
      <c r="F68" s="3"/>
      <c r="G68" s="10">
        <v>18204</v>
      </c>
      <c r="H68" s="10" t="s">
        <v>122</v>
      </c>
      <c r="I68" s="10"/>
      <c r="J68" s="4" t="s">
        <v>60</v>
      </c>
      <c r="K68" s="4"/>
      <c r="L68" s="10">
        <v>17774</v>
      </c>
      <c r="M68" s="6" t="s">
        <v>61</v>
      </c>
      <c r="N68" s="3" t="s">
        <v>113</v>
      </c>
      <c r="O68" s="10">
        <v>23746</v>
      </c>
    </row>
    <row r="69" spans="1:15" x14ac:dyDescent="0.25">
      <c r="A69" s="2" t="s">
        <v>52</v>
      </c>
      <c r="B69" s="24" t="s">
        <v>88</v>
      </c>
      <c r="C69" s="3" t="s">
        <v>107</v>
      </c>
      <c r="D69" s="3" t="s">
        <v>51</v>
      </c>
      <c r="E69" s="3" t="s">
        <v>113</v>
      </c>
      <c r="F69" s="3" t="b">
        <v>0</v>
      </c>
      <c r="G69" s="10">
        <v>26672</v>
      </c>
      <c r="H69" s="10">
        <v>26805</v>
      </c>
      <c r="I69" s="10" t="b">
        <v>0</v>
      </c>
      <c r="J69" s="4" t="s">
        <v>53</v>
      </c>
      <c r="K69" s="4" t="s">
        <v>112</v>
      </c>
      <c r="L69" s="10">
        <v>26343</v>
      </c>
      <c r="M69" s="6" t="s">
        <v>54</v>
      </c>
      <c r="N69" s="6" t="s">
        <v>113</v>
      </c>
      <c r="O69" s="10">
        <v>26972</v>
      </c>
    </row>
    <row r="70" spans="1:15" x14ac:dyDescent="0.25">
      <c r="A70" s="2" t="s">
        <v>52</v>
      </c>
      <c r="B70" s="24" t="s">
        <v>99</v>
      </c>
      <c r="C70" s="3" t="s">
        <v>106</v>
      </c>
      <c r="D70" s="3" t="s">
        <v>51</v>
      </c>
      <c r="E70" s="3" t="s">
        <v>112</v>
      </c>
      <c r="F70" s="3" t="b">
        <v>0</v>
      </c>
      <c r="G70" s="10">
        <v>22999</v>
      </c>
      <c r="H70" s="10">
        <v>27430</v>
      </c>
      <c r="I70" s="10" t="b">
        <v>0</v>
      </c>
      <c r="J70" s="4" t="s">
        <v>53</v>
      </c>
      <c r="K70" s="4" t="s">
        <v>112</v>
      </c>
      <c r="L70" s="10">
        <v>21124</v>
      </c>
      <c r="M70" s="6" t="s">
        <v>54</v>
      </c>
      <c r="N70" s="3" t="s">
        <v>112</v>
      </c>
      <c r="O70" s="10">
        <v>16463</v>
      </c>
    </row>
    <row r="71" spans="1:15" x14ac:dyDescent="0.25">
      <c r="A71" s="2" t="s">
        <v>52</v>
      </c>
      <c r="B71" s="24" t="s">
        <v>98</v>
      </c>
      <c r="C71" s="3" t="s">
        <v>108</v>
      </c>
      <c r="D71" s="3" t="s">
        <v>51</v>
      </c>
      <c r="E71" s="3" t="s">
        <v>113</v>
      </c>
      <c r="F71" s="3" t="b">
        <v>0</v>
      </c>
      <c r="G71" s="10">
        <v>25394</v>
      </c>
      <c r="H71" s="10">
        <v>24977</v>
      </c>
      <c r="I71" s="10" t="b">
        <v>0</v>
      </c>
      <c r="J71" s="4" t="s">
        <v>53</v>
      </c>
      <c r="K71" s="4" t="s">
        <v>112</v>
      </c>
      <c r="L71" s="10">
        <v>18276</v>
      </c>
      <c r="M71" s="6" t="s">
        <v>54</v>
      </c>
      <c r="N71" s="3" t="s">
        <v>112</v>
      </c>
      <c r="O71" s="10">
        <v>17566</v>
      </c>
    </row>
    <row r="72" spans="1:15" x14ac:dyDescent="0.25">
      <c r="A72" s="2" t="s">
        <v>53</v>
      </c>
      <c r="B72" s="24" t="s">
        <v>93</v>
      </c>
      <c r="C72" s="3" t="s">
        <v>108</v>
      </c>
      <c r="D72" s="3" t="s">
        <v>52</v>
      </c>
      <c r="E72" s="3" t="s">
        <v>112</v>
      </c>
      <c r="F72" s="3" t="b">
        <v>0</v>
      </c>
      <c r="G72" s="10">
        <v>13719</v>
      </c>
      <c r="H72" s="10">
        <v>19131</v>
      </c>
      <c r="I72" s="10" t="b">
        <v>0</v>
      </c>
      <c r="J72" s="4" t="s">
        <v>54</v>
      </c>
      <c r="K72" s="4" t="s">
        <v>112</v>
      </c>
      <c r="L72" s="10">
        <v>16823</v>
      </c>
      <c r="M72" s="6" t="s">
        <v>55</v>
      </c>
      <c r="N72" s="3" t="s">
        <v>113</v>
      </c>
      <c r="O72" s="10">
        <v>20558</v>
      </c>
    </row>
    <row r="73" spans="1:15" x14ac:dyDescent="0.25">
      <c r="A73" s="2" t="s">
        <v>53</v>
      </c>
      <c r="B73" s="24" t="s">
        <v>94</v>
      </c>
      <c r="C73" s="3" t="s">
        <v>107</v>
      </c>
      <c r="D73" s="3" t="s">
        <v>52</v>
      </c>
      <c r="E73" s="3" t="s">
        <v>113</v>
      </c>
      <c r="F73" s="3" t="b">
        <v>0</v>
      </c>
      <c r="G73" s="10">
        <v>24117</v>
      </c>
      <c r="H73" s="10">
        <v>23557</v>
      </c>
      <c r="I73" s="10" t="b">
        <v>0</v>
      </c>
      <c r="J73" s="4" t="s">
        <v>54</v>
      </c>
      <c r="K73" s="4" t="s">
        <v>112</v>
      </c>
      <c r="L73" s="10">
        <v>17199</v>
      </c>
      <c r="M73" s="6" t="s">
        <v>55</v>
      </c>
      <c r="N73" s="3" t="s">
        <v>113</v>
      </c>
      <c r="O73" s="10">
        <v>20761</v>
      </c>
    </row>
    <row r="74" spans="1:15" x14ac:dyDescent="0.25">
      <c r="A74" s="2" t="s">
        <v>53</v>
      </c>
      <c r="B74" s="24" t="s">
        <v>70</v>
      </c>
      <c r="C74" s="3" t="s">
        <v>106</v>
      </c>
      <c r="D74" s="3" t="s">
        <v>52</v>
      </c>
      <c r="E74" s="3" t="s">
        <v>112</v>
      </c>
      <c r="F74" s="3" t="b">
        <v>0</v>
      </c>
      <c r="G74" s="10">
        <v>16656</v>
      </c>
      <c r="H74" s="10">
        <v>17809</v>
      </c>
      <c r="I74" s="10" t="b">
        <v>0</v>
      </c>
      <c r="J74" s="4" t="s">
        <v>54</v>
      </c>
      <c r="K74" s="4" t="s">
        <v>112</v>
      </c>
      <c r="L74" s="10">
        <v>15994</v>
      </c>
      <c r="M74" s="6" t="s">
        <v>55</v>
      </c>
      <c r="N74" s="3" t="s">
        <v>112</v>
      </c>
      <c r="O74" s="10">
        <v>14616</v>
      </c>
    </row>
    <row r="75" spans="1:15" x14ac:dyDescent="0.25">
      <c r="A75" s="2" t="s">
        <v>54</v>
      </c>
      <c r="B75" s="24" t="s">
        <v>92</v>
      </c>
      <c r="C75" s="3" t="s">
        <v>107</v>
      </c>
      <c r="D75" s="3" t="s">
        <v>53</v>
      </c>
      <c r="E75" s="3" t="s">
        <v>113</v>
      </c>
      <c r="F75" s="3" t="b">
        <v>0</v>
      </c>
      <c r="G75" s="10">
        <v>50359</v>
      </c>
      <c r="H75" s="10">
        <v>49754</v>
      </c>
      <c r="I75" s="10" t="b">
        <v>0</v>
      </c>
      <c r="J75" s="4" t="s">
        <v>55</v>
      </c>
      <c r="K75" s="4" t="s">
        <v>112</v>
      </c>
      <c r="L75" s="10">
        <v>51106</v>
      </c>
      <c r="M75" s="6" t="s">
        <v>56</v>
      </c>
      <c r="N75" s="3" t="s">
        <v>113</v>
      </c>
      <c r="O75" s="10">
        <v>51992</v>
      </c>
    </row>
    <row r="76" spans="1:15" x14ac:dyDescent="0.25">
      <c r="A76" s="2" t="s">
        <v>54</v>
      </c>
      <c r="B76" s="24" t="s">
        <v>88</v>
      </c>
      <c r="C76" s="3" t="s">
        <v>108</v>
      </c>
      <c r="D76" s="3" t="s">
        <v>53</v>
      </c>
      <c r="E76" s="3" t="s">
        <v>112</v>
      </c>
      <c r="F76" s="3" t="b">
        <v>0</v>
      </c>
      <c r="G76" s="10">
        <v>26343</v>
      </c>
      <c r="H76" s="10">
        <v>26972</v>
      </c>
      <c r="I76" s="10" t="b">
        <v>0</v>
      </c>
      <c r="J76" s="4" t="s">
        <v>55</v>
      </c>
      <c r="K76" s="4" t="s">
        <v>112</v>
      </c>
      <c r="L76" s="10">
        <v>26354</v>
      </c>
      <c r="M76" s="6" t="s">
        <v>56</v>
      </c>
      <c r="N76" s="3" t="s">
        <v>112</v>
      </c>
      <c r="O76" s="10">
        <v>25959</v>
      </c>
    </row>
    <row r="77" spans="1:15" x14ac:dyDescent="0.25">
      <c r="A77" s="2" t="s">
        <v>54</v>
      </c>
      <c r="B77" s="24" t="s">
        <v>100</v>
      </c>
      <c r="C77" s="3" t="s">
        <v>106</v>
      </c>
      <c r="D77" s="3" t="s">
        <v>53</v>
      </c>
      <c r="E77" s="3" t="s">
        <v>113</v>
      </c>
      <c r="F77" s="3" t="b">
        <v>0</v>
      </c>
      <c r="G77" s="10">
        <v>34133</v>
      </c>
      <c r="H77" s="10">
        <v>33690</v>
      </c>
      <c r="I77" s="10" t="b">
        <v>0</v>
      </c>
      <c r="J77" s="4" t="s">
        <v>55</v>
      </c>
      <c r="K77" s="4" t="s">
        <v>112</v>
      </c>
      <c r="L77" s="10">
        <v>32107</v>
      </c>
      <c r="M77" s="6" t="s">
        <v>56</v>
      </c>
      <c r="N77" s="3" t="s">
        <v>112</v>
      </c>
      <c r="O77" s="10">
        <v>32097</v>
      </c>
    </row>
    <row r="78" spans="1:15" x14ac:dyDescent="0.25">
      <c r="A78" s="2" t="s">
        <v>55</v>
      </c>
      <c r="B78" s="24" t="s">
        <v>94</v>
      </c>
      <c r="C78" s="3" t="s">
        <v>106</v>
      </c>
      <c r="D78" s="3" t="s">
        <v>54</v>
      </c>
      <c r="E78" s="3" t="s">
        <v>112</v>
      </c>
      <c r="F78" s="3" t="b">
        <v>0</v>
      </c>
      <c r="G78" s="10">
        <v>17199</v>
      </c>
      <c r="H78" s="10">
        <v>20761</v>
      </c>
      <c r="I78" s="10" t="b">
        <v>0</v>
      </c>
      <c r="J78" s="4" t="s">
        <v>56</v>
      </c>
      <c r="K78" s="4" t="s">
        <v>112</v>
      </c>
      <c r="L78" s="10">
        <v>15622</v>
      </c>
      <c r="M78" s="6" t="s">
        <v>57</v>
      </c>
      <c r="N78" s="3" t="s">
        <v>112</v>
      </c>
      <c r="O78" s="10">
        <v>12165</v>
      </c>
    </row>
    <row r="79" spans="1:15" x14ac:dyDescent="0.25">
      <c r="A79" s="2" t="s">
        <v>55</v>
      </c>
      <c r="B79" s="24" t="s">
        <v>64</v>
      </c>
      <c r="C79" s="3" t="s">
        <v>108</v>
      </c>
      <c r="D79" s="3" t="s">
        <v>54</v>
      </c>
      <c r="E79" s="3" t="s">
        <v>112</v>
      </c>
      <c r="F79" s="3" t="b">
        <v>0</v>
      </c>
      <c r="G79" s="10">
        <v>24627</v>
      </c>
      <c r="H79" s="10">
        <v>30449</v>
      </c>
      <c r="I79" s="10" t="b">
        <v>0</v>
      </c>
      <c r="J79" s="4" t="s">
        <v>56</v>
      </c>
      <c r="K79" s="4" t="s">
        <v>112</v>
      </c>
      <c r="L79" s="10">
        <v>25544</v>
      </c>
      <c r="M79" s="6" t="s">
        <v>57</v>
      </c>
      <c r="N79" s="3" t="s">
        <v>112</v>
      </c>
      <c r="O79" s="10">
        <v>23217</v>
      </c>
    </row>
    <row r="80" spans="1:15" x14ac:dyDescent="0.25">
      <c r="A80" s="2" t="s">
        <v>55</v>
      </c>
      <c r="B80" s="24" t="s">
        <v>72</v>
      </c>
      <c r="C80" s="3" t="s">
        <v>107</v>
      </c>
      <c r="D80" s="3" t="s">
        <v>54</v>
      </c>
      <c r="E80" s="3" t="s">
        <v>113</v>
      </c>
      <c r="F80" s="3" t="b">
        <v>0</v>
      </c>
      <c r="G80" s="10">
        <v>43071</v>
      </c>
      <c r="H80" s="10">
        <v>41287</v>
      </c>
      <c r="I80" s="10" t="b">
        <v>0</v>
      </c>
      <c r="J80" s="4" t="s">
        <v>56</v>
      </c>
      <c r="K80" s="4" t="s">
        <v>112</v>
      </c>
      <c r="L80" s="10">
        <v>27635</v>
      </c>
      <c r="M80" s="6" t="s">
        <v>57</v>
      </c>
      <c r="N80" s="3" t="s">
        <v>124</v>
      </c>
      <c r="O80" s="10">
        <v>32157</v>
      </c>
    </row>
    <row r="81" spans="1:15" x14ac:dyDescent="0.25">
      <c r="A81" s="2" t="s">
        <v>56</v>
      </c>
      <c r="B81" s="24" t="s">
        <v>85</v>
      </c>
      <c r="C81" s="3" t="s">
        <v>106</v>
      </c>
      <c r="D81" s="3" t="s">
        <v>55</v>
      </c>
      <c r="E81" s="3" t="s">
        <v>113</v>
      </c>
      <c r="F81" s="3" t="b">
        <v>0</v>
      </c>
      <c r="G81" s="10">
        <v>23876</v>
      </c>
      <c r="H81" s="10">
        <v>24520</v>
      </c>
      <c r="I81" s="10" t="b">
        <v>0</v>
      </c>
      <c r="J81" s="4" t="s">
        <v>57</v>
      </c>
      <c r="K81" s="4" t="s">
        <v>112</v>
      </c>
      <c r="L81" s="10">
        <v>24148</v>
      </c>
      <c r="M81" s="6" t="s">
        <v>58</v>
      </c>
      <c r="N81" s="3" t="s">
        <v>112</v>
      </c>
      <c r="O81" s="10">
        <v>24053</v>
      </c>
    </row>
    <row r="82" spans="1:15" x14ac:dyDescent="0.25">
      <c r="A82" s="2" t="s">
        <v>56</v>
      </c>
      <c r="B82" s="24" t="s">
        <v>102</v>
      </c>
      <c r="C82" s="3" t="s">
        <v>108</v>
      </c>
      <c r="D82" s="3" t="s">
        <v>55</v>
      </c>
      <c r="E82" s="3" t="s">
        <v>113</v>
      </c>
      <c r="F82" s="3" t="b">
        <v>0</v>
      </c>
      <c r="G82" s="10">
        <v>27433</v>
      </c>
      <c r="H82" s="10">
        <v>29280</v>
      </c>
      <c r="I82" s="10" t="b">
        <v>0</v>
      </c>
      <c r="J82" s="4" t="s">
        <v>57</v>
      </c>
      <c r="K82" s="4" t="s">
        <v>112</v>
      </c>
      <c r="L82" s="10">
        <v>25200</v>
      </c>
      <c r="M82" s="6" t="s">
        <v>58</v>
      </c>
      <c r="N82" s="3" t="s">
        <v>112</v>
      </c>
      <c r="O82" s="10">
        <v>22828</v>
      </c>
    </row>
    <row r="83" spans="1:15" x14ac:dyDescent="0.25">
      <c r="A83" s="2" t="s">
        <v>56</v>
      </c>
      <c r="B83" s="24" t="s">
        <v>101</v>
      </c>
      <c r="C83" s="3" t="s">
        <v>107</v>
      </c>
      <c r="D83" s="3" t="s">
        <v>55</v>
      </c>
      <c r="E83" s="3" t="s">
        <v>113</v>
      </c>
      <c r="F83" s="3" t="b">
        <v>0</v>
      </c>
      <c r="G83" s="10">
        <v>20619</v>
      </c>
      <c r="H83" s="10">
        <v>20623</v>
      </c>
      <c r="I83" s="10" t="b">
        <v>0</v>
      </c>
      <c r="J83" s="4" t="s">
        <v>57</v>
      </c>
      <c r="K83" s="4" t="s">
        <v>112</v>
      </c>
      <c r="L83" s="10">
        <v>18737</v>
      </c>
      <c r="M83" s="6" t="s">
        <v>58</v>
      </c>
      <c r="N83" s="3" t="s">
        <v>112</v>
      </c>
      <c r="O83" s="10">
        <v>16151</v>
      </c>
    </row>
    <row r="84" spans="1:15" x14ac:dyDescent="0.25">
      <c r="A84" s="2" t="s">
        <v>57</v>
      </c>
      <c r="B84" s="24" t="s">
        <v>99</v>
      </c>
      <c r="C84" s="3" t="s">
        <v>107</v>
      </c>
      <c r="D84" s="3" t="s">
        <v>56</v>
      </c>
      <c r="E84" s="3" t="s">
        <v>112</v>
      </c>
      <c r="F84" s="3" t="b">
        <v>0</v>
      </c>
      <c r="G84" s="10">
        <v>20164</v>
      </c>
      <c r="H84" s="10">
        <v>31408</v>
      </c>
      <c r="I84" s="10" t="b">
        <v>0</v>
      </c>
      <c r="J84" s="4" t="s">
        <v>58</v>
      </c>
      <c r="K84" s="4" t="s">
        <v>112</v>
      </c>
      <c r="L84" s="10">
        <v>22822</v>
      </c>
      <c r="M84" s="6" t="s">
        <v>59</v>
      </c>
      <c r="N84" s="3" t="s">
        <v>112</v>
      </c>
      <c r="O84" s="10" t="s">
        <v>122</v>
      </c>
    </row>
    <row r="85" spans="1:15" x14ac:dyDescent="0.25">
      <c r="A85" s="2" t="s">
        <v>57</v>
      </c>
      <c r="B85" s="24" t="s">
        <v>98</v>
      </c>
      <c r="C85" s="3" t="s">
        <v>108</v>
      </c>
      <c r="D85" s="3" t="s">
        <v>56</v>
      </c>
      <c r="E85" s="3" t="s">
        <v>112</v>
      </c>
      <c r="F85" s="3" t="b">
        <v>0</v>
      </c>
      <c r="G85" s="10">
        <v>19896</v>
      </c>
      <c r="H85" s="10">
        <v>24371</v>
      </c>
      <c r="I85" s="10" t="b">
        <v>0</v>
      </c>
      <c r="J85" s="4" t="s">
        <v>58</v>
      </c>
      <c r="K85" s="4" t="s">
        <v>112</v>
      </c>
      <c r="L85" s="10">
        <v>18204</v>
      </c>
      <c r="M85" s="6" t="s">
        <v>59</v>
      </c>
      <c r="N85" s="3" t="s">
        <v>112</v>
      </c>
      <c r="O85" s="10" t="s">
        <v>122</v>
      </c>
    </row>
    <row r="86" spans="1:15" x14ac:dyDescent="0.25">
      <c r="A86" s="2" t="s">
        <v>57</v>
      </c>
      <c r="B86" s="24" t="s">
        <v>103</v>
      </c>
      <c r="C86" s="3" t="s">
        <v>106</v>
      </c>
      <c r="D86" s="3" t="s">
        <v>56</v>
      </c>
      <c r="E86" s="3" t="s">
        <v>113</v>
      </c>
      <c r="F86" s="3" t="b">
        <v>0</v>
      </c>
      <c r="G86" s="10">
        <v>24028</v>
      </c>
      <c r="H86" s="10">
        <v>23203</v>
      </c>
      <c r="I86" s="10" t="b">
        <v>0</v>
      </c>
      <c r="J86" s="4" t="s">
        <v>58</v>
      </c>
      <c r="K86" s="4" t="s">
        <v>112</v>
      </c>
      <c r="L86" s="10">
        <v>21748</v>
      </c>
      <c r="M86" s="6" t="s">
        <v>59</v>
      </c>
      <c r="N86" s="3" t="s">
        <v>112</v>
      </c>
      <c r="O86" s="10" t="s">
        <v>122</v>
      </c>
    </row>
    <row r="87" spans="1:15" x14ac:dyDescent="0.25">
      <c r="A87" s="2" t="s">
        <v>58</v>
      </c>
      <c r="B87" s="24" t="s">
        <v>88</v>
      </c>
      <c r="C87" s="3" t="s">
        <v>106</v>
      </c>
      <c r="D87" s="3" t="s">
        <v>57</v>
      </c>
      <c r="E87" s="3" t="s">
        <v>112</v>
      </c>
      <c r="F87" s="3" t="b">
        <v>0</v>
      </c>
      <c r="G87" s="10">
        <v>26014</v>
      </c>
      <c r="H87" s="10">
        <v>27025</v>
      </c>
      <c r="I87" s="10" t="b">
        <v>0</v>
      </c>
      <c r="J87" s="4" t="s">
        <v>59</v>
      </c>
      <c r="K87" s="4" t="s">
        <v>112</v>
      </c>
      <c r="L87" s="10"/>
      <c r="M87" s="6" t="s">
        <v>60</v>
      </c>
      <c r="N87" s="3" t="s">
        <v>112</v>
      </c>
      <c r="O87" s="10">
        <v>26836</v>
      </c>
    </row>
    <row r="88" spans="1:15" x14ac:dyDescent="0.25">
      <c r="A88" s="2" t="s">
        <v>58</v>
      </c>
      <c r="B88" s="24" t="s">
        <v>78</v>
      </c>
      <c r="C88" s="3" t="s">
        <v>108</v>
      </c>
      <c r="D88" s="3" t="s">
        <v>57</v>
      </c>
      <c r="E88" s="3" t="s">
        <v>113</v>
      </c>
      <c r="F88" s="3" t="b">
        <v>0</v>
      </c>
      <c r="G88" s="10">
        <v>20016</v>
      </c>
      <c r="H88" s="10">
        <v>20837</v>
      </c>
      <c r="I88" s="10" t="b">
        <v>0</v>
      </c>
      <c r="J88" s="4" t="s">
        <v>59</v>
      </c>
      <c r="K88" s="4" t="s">
        <v>112</v>
      </c>
      <c r="L88" s="10"/>
      <c r="M88" s="6" t="s">
        <v>60</v>
      </c>
      <c r="N88" s="3" t="s">
        <v>113</v>
      </c>
      <c r="O88" s="10">
        <v>20614</v>
      </c>
    </row>
    <row r="89" spans="1:15" ht="11.25" customHeight="1" x14ac:dyDescent="0.25">
      <c r="A89" s="2" t="s">
        <v>58</v>
      </c>
      <c r="B89" s="24" t="s">
        <v>160</v>
      </c>
      <c r="C89" s="3" t="s">
        <v>107</v>
      </c>
      <c r="D89" s="3" t="s">
        <v>57</v>
      </c>
      <c r="E89" s="3" t="s">
        <v>113</v>
      </c>
      <c r="F89" s="3" t="b">
        <v>0</v>
      </c>
      <c r="G89" s="10">
        <v>10532</v>
      </c>
      <c r="H89" s="10">
        <v>10510</v>
      </c>
      <c r="I89" s="10" t="b">
        <v>0</v>
      </c>
      <c r="J89" s="4" t="s">
        <v>59</v>
      </c>
      <c r="K89" s="4" t="s">
        <v>112</v>
      </c>
      <c r="L89" s="10"/>
      <c r="M89" s="6" t="s">
        <v>60</v>
      </c>
      <c r="N89" s="3" t="s">
        <v>112</v>
      </c>
      <c r="O89" s="10">
        <v>9588</v>
      </c>
    </row>
    <row r="90" spans="1:15" hidden="1" x14ac:dyDescent="0.25">
      <c r="A90" s="2" t="s">
        <v>59</v>
      </c>
      <c r="B90" s="24" t="s">
        <v>159</v>
      </c>
      <c r="C90" s="3" t="s">
        <v>107</v>
      </c>
      <c r="D90" s="3" t="s">
        <v>58</v>
      </c>
      <c r="E90" s="3" t="s">
        <v>112</v>
      </c>
      <c r="F90" s="3" t="b">
        <v>0</v>
      </c>
      <c r="G90" s="10">
        <v>18204</v>
      </c>
      <c r="H90" s="10"/>
      <c r="I90" s="10" t="b">
        <v>1</v>
      </c>
      <c r="J90" s="4" t="s">
        <v>60</v>
      </c>
      <c r="K90" s="4" t="s">
        <v>112</v>
      </c>
      <c r="L90" s="10">
        <v>17774</v>
      </c>
      <c r="M90" s="4" t="s">
        <v>61</v>
      </c>
      <c r="N90" s="4" t="s">
        <v>113</v>
      </c>
      <c r="O90" s="10">
        <v>23746</v>
      </c>
    </row>
    <row r="91" spans="1:15" hidden="1" x14ac:dyDescent="0.25">
      <c r="A91" s="2" t="s">
        <v>59</v>
      </c>
      <c r="B91" s="24" t="s">
        <v>161</v>
      </c>
      <c r="C91" s="3" t="s">
        <v>108</v>
      </c>
      <c r="D91" s="3" t="s">
        <v>58</v>
      </c>
      <c r="E91" s="3" t="s">
        <v>112</v>
      </c>
      <c r="F91" s="3" t="b">
        <v>0</v>
      </c>
      <c r="G91" s="10">
        <v>24053</v>
      </c>
      <c r="H91" s="10"/>
      <c r="I91" s="10" t="b">
        <v>1</v>
      </c>
      <c r="J91" s="4" t="s">
        <v>60</v>
      </c>
      <c r="K91" s="4" t="s">
        <v>112</v>
      </c>
      <c r="L91" s="10">
        <v>21481</v>
      </c>
      <c r="M91" s="4" t="s">
        <v>61</v>
      </c>
      <c r="N91" s="4" t="s">
        <v>112</v>
      </c>
      <c r="O91" s="10">
        <v>23094</v>
      </c>
    </row>
    <row r="92" spans="1:15" hidden="1" x14ac:dyDescent="0.25">
      <c r="A92" s="2" t="s">
        <v>59</v>
      </c>
      <c r="B92" s="24" t="s">
        <v>162</v>
      </c>
      <c r="C92" s="3" t="s">
        <v>106</v>
      </c>
      <c r="D92" s="3" t="s">
        <v>58</v>
      </c>
      <c r="E92" s="3" t="s">
        <v>113</v>
      </c>
      <c r="F92" s="3" t="b">
        <v>0</v>
      </c>
      <c r="G92" s="10">
        <v>30869</v>
      </c>
      <c r="H92" s="10"/>
      <c r="I92" s="10" t="b">
        <v>1</v>
      </c>
      <c r="J92" s="4" t="s">
        <v>60</v>
      </c>
      <c r="K92" s="4" t="s">
        <v>112</v>
      </c>
      <c r="L92" s="10">
        <v>27611</v>
      </c>
      <c r="M92" s="4" t="s">
        <v>61</v>
      </c>
      <c r="N92" s="4" t="s">
        <v>112</v>
      </c>
      <c r="O92" s="10">
        <v>28746</v>
      </c>
    </row>
    <row r="93" spans="1:15" hidden="1" x14ac:dyDescent="0.25">
      <c r="A93" s="2" t="s">
        <v>60</v>
      </c>
      <c r="B93" s="24" t="s">
        <v>93</v>
      </c>
      <c r="C93" s="3" t="s">
        <v>107</v>
      </c>
      <c r="D93" s="3" t="s">
        <v>59</v>
      </c>
      <c r="E93" s="3" t="s">
        <v>113</v>
      </c>
      <c r="F93" s="3" t="b">
        <v>1</v>
      </c>
      <c r="G93" s="10"/>
      <c r="H93" s="10">
        <v>19399</v>
      </c>
      <c r="I93" s="10" t="b">
        <v>0</v>
      </c>
      <c r="J93" s="4" t="s">
        <v>61</v>
      </c>
      <c r="K93" s="4" t="s">
        <v>112</v>
      </c>
      <c r="L93" s="10">
        <v>19953</v>
      </c>
      <c r="M93" s="6" t="s">
        <v>62</v>
      </c>
      <c r="N93" s="3" t="s">
        <v>113</v>
      </c>
      <c r="O93" s="10">
        <v>21184</v>
      </c>
    </row>
    <row r="94" spans="1:15" hidden="1" x14ac:dyDescent="0.25">
      <c r="A94" s="2" t="s">
        <v>60</v>
      </c>
      <c r="B94" s="24" t="s">
        <v>88</v>
      </c>
      <c r="C94" s="3" t="s">
        <v>106</v>
      </c>
      <c r="D94" s="3" t="s">
        <v>59</v>
      </c>
      <c r="E94" s="3" t="s">
        <v>112</v>
      </c>
      <c r="F94" s="3" t="b">
        <v>1</v>
      </c>
      <c r="G94" s="10"/>
      <c r="H94" s="10">
        <v>26836</v>
      </c>
      <c r="I94" s="10" t="b">
        <v>0</v>
      </c>
      <c r="J94" s="4" t="s">
        <v>61</v>
      </c>
      <c r="K94" s="4" t="s">
        <v>112</v>
      </c>
      <c r="L94" s="10">
        <v>26069</v>
      </c>
      <c r="M94" s="6" t="s">
        <v>62</v>
      </c>
      <c r="N94" s="3" t="s">
        <v>112</v>
      </c>
      <c r="O94" s="10">
        <v>26077</v>
      </c>
    </row>
    <row r="95" spans="1:15" hidden="1" x14ac:dyDescent="0.25">
      <c r="A95" s="2" t="s">
        <v>60</v>
      </c>
      <c r="B95" s="24" t="s">
        <v>78</v>
      </c>
      <c r="C95" s="3" t="s">
        <v>108</v>
      </c>
      <c r="D95" s="3" t="s">
        <v>59</v>
      </c>
      <c r="E95" s="3" t="s">
        <v>112</v>
      </c>
      <c r="F95" s="3" t="b">
        <v>1</v>
      </c>
      <c r="G95" s="10"/>
      <c r="H95" s="10">
        <v>20614</v>
      </c>
      <c r="I95" s="10" t="b">
        <v>0</v>
      </c>
      <c r="J95" s="4" t="s">
        <v>61</v>
      </c>
      <c r="K95" s="4" t="s">
        <v>112</v>
      </c>
      <c r="L95" s="10">
        <v>19172</v>
      </c>
      <c r="M95" s="6" t="s">
        <v>62</v>
      </c>
      <c r="N95" s="3" t="s">
        <v>112</v>
      </c>
      <c r="O95" s="10">
        <v>18876</v>
      </c>
    </row>
    <row r="96" spans="1:15" hidden="1" x14ac:dyDescent="0.25">
      <c r="A96" s="2" t="s">
        <v>61</v>
      </c>
      <c r="B96" s="24" t="s">
        <v>83</v>
      </c>
      <c r="C96" s="3" t="s">
        <v>107</v>
      </c>
      <c r="D96" s="3" t="s">
        <v>60</v>
      </c>
      <c r="E96" s="3" t="s">
        <v>113</v>
      </c>
      <c r="F96" s="3" t="b">
        <v>0</v>
      </c>
      <c r="G96" s="10">
        <v>32061</v>
      </c>
      <c r="H96" s="10">
        <v>31887</v>
      </c>
      <c r="I96" s="10" t="b">
        <v>0</v>
      </c>
      <c r="J96" s="4" t="s">
        <v>62</v>
      </c>
      <c r="K96" s="4" t="s">
        <v>112</v>
      </c>
      <c r="L96" s="10">
        <v>31238</v>
      </c>
      <c r="M96" s="6" t="s">
        <v>120</v>
      </c>
      <c r="N96" s="3" t="s">
        <v>113</v>
      </c>
      <c r="O96" s="10">
        <v>31740</v>
      </c>
    </row>
    <row r="97" spans="1:15" x14ac:dyDescent="0.25">
      <c r="A97" s="2" t="s">
        <v>61</v>
      </c>
      <c r="B97" s="24" t="s">
        <v>89</v>
      </c>
      <c r="C97" s="3" t="s">
        <v>106</v>
      </c>
      <c r="D97" s="3" t="s">
        <v>60</v>
      </c>
      <c r="E97" s="3" t="s">
        <v>113</v>
      </c>
      <c r="F97" s="3" t="b">
        <v>0</v>
      </c>
      <c r="G97" s="10">
        <v>29889</v>
      </c>
      <c r="H97" s="10">
        <v>30440</v>
      </c>
      <c r="I97" s="10" t="b">
        <v>0</v>
      </c>
      <c r="J97" s="4" t="s">
        <v>62</v>
      </c>
      <c r="K97" s="4" t="s">
        <v>112</v>
      </c>
      <c r="L97" s="10">
        <v>29373</v>
      </c>
      <c r="M97" s="6" t="s">
        <v>120</v>
      </c>
      <c r="N97" s="3" t="s">
        <v>113</v>
      </c>
      <c r="O97" s="10">
        <v>31147</v>
      </c>
    </row>
    <row r="98" spans="1:15" x14ac:dyDescent="0.25">
      <c r="A98" s="2" t="s">
        <v>61</v>
      </c>
      <c r="B98" s="24" t="s">
        <v>86</v>
      </c>
      <c r="C98" s="3" t="s">
        <v>108</v>
      </c>
      <c r="D98" s="3" t="s">
        <v>60</v>
      </c>
      <c r="E98" s="3" t="s">
        <v>113</v>
      </c>
      <c r="F98" s="3" t="b">
        <v>0</v>
      </c>
      <c r="G98" s="10">
        <v>36308</v>
      </c>
      <c r="H98" s="10">
        <v>36566</v>
      </c>
      <c r="I98" s="10" t="b">
        <v>0</v>
      </c>
      <c r="J98" s="4" t="s">
        <v>62</v>
      </c>
      <c r="K98" s="4" t="s">
        <v>112</v>
      </c>
      <c r="L98" s="10">
        <v>35989</v>
      </c>
      <c r="M98" s="6" t="s">
        <v>120</v>
      </c>
      <c r="N98" s="3" t="s">
        <v>112</v>
      </c>
      <c r="O98" s="10">
        <v>36216</v>
      </c>
    </row>
    <row r="99" spans="1:15" x14ac:dyDescent="0.25">
      <c r="A99" s="2" t="s">
        <v>62</v>
      </c>
      <c r="B99" s="24" t="s">
        <v>93</v>
      </c>
      <c r="C99" s="3" t="s">
        <v>108</v>
      </c>
      <c r="D99" s="3" t="s">
        <v>61</v>
      </c>
      <c r="E99" s="3" t="s">
        <v>112</v>
      </c>
      <c r="F99" s="3" t="b">
        <v>0</v>
      </c>
      <c r="G99" s="10">
        <v>19953</v>
      </c>
      <c r="H99" s="10">
        <v>21184</v>
      </c>
      <c r="I99" s="10" t="b">
        <v>0</v>
      </c>
      <c r="J99" s="4" t="s">
        <v>120</v>
      </c>
      <c r="K99" s="4" t="s">
        <v>112</v>
      </c>
      <c r="L99" s="10">
        <v>19639</v>
      </c>
      <c r="M99" s="6" t="s">
        <v>121</v>
      </c>
      <c r="N99" s="3" t="s">
        <v>113</v>
      </c>
      <c r="O99" s="10">
        <v>21524</v>
      </c>
    </row>
    <row r="100" spans="1:15" x14ac:dyDescent="0.25">
      <c r="A100" s="2" t="s">
        <v>62</v>
      </c>
      <c r="B100" s="24" t="s">
        <v>66</v>
      </c>
      <c r="C100" s="3" t="s">
        <v>106</v>
      </c>
      <c r="D100" s="3" t="s">
        <v>61</v>
      </c>
      <c r="E100" s="3" t="s">
        <v>112</v>
      </c>
      <c r="F100" s="3" t="b">
        <v>0</v>
      </c>
      <c r="G100" s="10">
        <v>28746</v>
      </c>
      <c r="H100" s="10">
        <v>30011</v>
      </c>
      <c r="I100" s="10" t="b">
        <v>0</v>
      </c>
      <c r="J100" s="4" t="s">
        <v>120</v>
      </c>
      <c r="K100" s="4" t="s">
        <v>112</v>
      </c>
      <c r="L100" s="10">
        <v>28070</v>
      </c>
      <c r="M100" s="6" t="s">
        <v>121</v>
      </c>
      <c r="N100" s="3" t="s">
        <v>112</v>
      </c>
      <c r="O100" s="10">
        <v>27788</v>
      </c>
    </row>
    <row r="101" spans="1:15" x14ac:dyDescent="0.25">
      <c r="A101" s="2" t="s">
        <v>62</v>
      </c>
      <c r="B101" s="24" t="s">
        <v>104</v>
      </c>
      <c r="C101" s="3" t="s">
        <v>107</v>
      </c>
      <c r="D101" s="3" t="s">
        <v>61</v>
      </c>
      <c r="E101" s="3" t="s">
        <v>112</v>
      </c>
      <c r="F101" s="3" t="b">
        <v>0</v>
      </c>
      <c r="G101" s="10">
        <v>9854</v>
      </c>
      <c r="H101" s="10">
        <v>11244</v>
      </c>
      <c r="I101" s="10" t="b">
        <v>0</v>
      </c>
      <c r="J101" s="4" t="s">
        <v>120</v>
      </c>
      <c r="K101" s="4" t="s">
        <v>112</v>
      </c>
      <c r="L101" s="10">
        <v>11420</v>
      </c>
      <c r="M101" s="6" t="s">
        <v>121</v>
      </c>
      <c r="N101" s="3" t="s">
        <v>124</v>
      </c>
      <c r="O101" s="10">
        <v>11414</v>
      </c>
    </row>
    <row r="102" spans="1:15" x14ac:dyDescent="0.25">
      <c r="A102" t="s">
        <v>120</v>
      </c>
      <c r="B102" t="s">
        <v>163</v>
      </c>
      <c r="C102" t="s">
        <v>107</v>
      </c>
      <c r="D102" t="s">
        <v>62</v>
      </c>
      <c r="E102" s="3" t="s">
        <v>112</v>
      </c>
      <c r="F102" s="3" t="b">
        <v>0</v>
      </c>
      <c r="G102" s="10">
        <v>31238</v>
      </c>
      <c r="H102" s="10">
        <v>31448</v>
      </c>
      <c r="I102" s="10" t="b">
        <v>0</v>
      </c>
      <c r="J102" t="s">
        <v>121</v>
      </c>
      <c r="K102" s="4" t="s">
        <v>112</v>
      </c>
      <c r="L102" s="13">
        <v>29871</v>
      </c>
      <c r="M102" t="s">
        <v>168</v>
      </c>
    </row>
    <row r="103" spans="1:15" x14ac:dyDescent="0.25">
      <c r="A103" t="s">
        <v>120</v>
      </c>
      <c r="B103" t="s">
        <v>164</v>
      </c>
      <c r="C103" t="s">
        <v>108</v>
      </c>
      <c r="D103" t="s">
        <v>62</v>
      </c>
      <c r="E103" s="3" t="s">
        <v>112</v>
      </c>
      <c r="F103" s="3" t="b">
        <v>0</v>
      </c>
      <c r="G103" s="10">
        <v>28845</v>
      </c>
      <c r="H103" s="10">
        <v>29742</v>
      </c>
      <c r="I103" s="10" t="b">
        <v>0</v>
      </c>
      <c r="J103" t="s">
        <v>121</v>
      </c>
      <c r="K103" s="4" t="s">
        <v>112</v>
      </c>
      <c r="L103" s="13">
        <v>28610</v>
      </c>
      <c r="M103" t="s">
        <v>168</v>
      </c>
    </row>
    <row r="104" spans="1:15" x14ac:dyDescent="0.25">
      <c r="A104" t="s">
        <v>120</v>
      </c>
      <c r="B104" t="s">
        <v>165</v>
      </c>
      <c r="C104" t="s">
        <v>106</v>
      </c>
      <c r="D104" t="s">
        <v>62</v>
      </c>
      <c r="E104" s="3" t="s">
        <v>112</v>
      </c>
      <c r="F104" s="3" t="b">
        <v>0</v>
      </c>
      <c r="G104" s="10">
        <v>29373</v>
      </c>
      <c r="H104" s="10">
        <v>30865</v>
      </c>
      <c r="I104" s="10" t="b">
        <v>0</v>
      </c>
      <c r="J104" t="s">
        <v>121</v>
      </c>
      <c r="K104" s="4" t="s">
        <v>112</v>
      </c>
      <c r="L104" s="13">
        <v>28783</v>
      </c>
      <c r="M104" t="s">
        <v>168</v>
      </c>
    </row>
    <row r="105" spans="1:15" x14ac:dyDescent="0.25">
      <c r="A105" s="2"/>
      <c r="B105" s="3"/>
      <c r="C105" s="3"/>
      <c r="D105" s="3"/>
      <c r="E105" s="3"/>
      <c r="F105" s="3"/>
      <c r="G105" s="10"/>
      <c r="H105" s="10">
        <f>SUBTOTAL(109,Table16[Attendance])</f>
        <v>2322638</v>
      </c>
      <c r="I105" s="10"/>
      <c r="J105" s="4"/>
      <c r="K105" s="4"/>
      <c r="L105" s="10">
        <f>SUBTOTAL(109,Table16[Attendance year after])</f>
        <v>1955690</v>
      </c>
      <c r="M105" s="4"/>
      <c r="N105" s="4"/>
      <c r="O105" s="8"/>
    </row>
    <row r="106" spans="1:15" x14ac:dyDescent="0.25">
      <c r="H106" s="13">
        <f>COUNT(Table16[Attendance])</f>
        <v>97</v>
      </c>
      <c r="I106" s="13"/>
      <c r="K106">
        <f>COUNT(Table16[Attendance year after])</f>
        <v>100</v>
      </c>
      <c r="L106">
        <f>COUNT(#REF!)</f>
        <v>0</v>
      </c>
    </row>
    <row r="107" spans="1:15" ht="17.25" x14ac:dyDescent="0.3">
      <c r="B107" s="20"/>
      <c r="H107" t="e">
        <f>_xlfn.XLOOKUP(B107,A1:A101,1)</f>
        <v>#VALUE!</v>
      </c>
    </row>
    <row r="108" spans="1:15" x14ac:dyDescent="0.25">
      <c r="A108" t="s">
        <v>169</v>
      </c>
      <c r="B108" t="s">
        <v>170</v>
      </c>
      <c r="C108" t="s">
        <v>171</v>
      </c>
      <c r="D108" t="s">
        <v>172</v>
      </c>
      <c r="E108" t="s">
        <v>173</v>
      </c>
      <c r="F108" t="s">
        <v>175</v>
      </c>
      <c r="G108" t="s">
        <v>174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D2CE7-F688-4BC8-9CB2-8D7D8CB0BE6E}">
  <dimension ref="A3:C36"/>
  <sheetViews>
    <sheetView topLeftCell="A4" workbookViewId="0">
      <selection activeCell="C20" sqref="C20"/>
    </sheetView>
  </sheetViews>
  <sheetFormatPr defaultRowHeight="15" x14ac:dyDescent="0.25"/>
  <cols>
    <col min="1" max="1" width="13.42578125" bestFit="1" customWidth="1"/>
    <col min="2" max="2" width="22.28515625" bestFit="1" customWidth="1"/>
    <col min="3" max="3" width="27.5703125" bestFit="1" customWidth="1"/>
    <col min="4" max="6" width="26" bestFit="1" customWidth="1"/>
  </cols>
  <sheetData>
    <row r="3" spans="1:3" x14ac:dyDescent="0.25">
      <c r="A3" s="14" t="s">
        <v>132</v>
      </c>
      <c r="B3" t="s">
        <v>144</v>
      </c>
      <c r="C3" t="s">
        <v>134</v>
      </c>
    </row>
    <row r="4" spans="1:3" x14ac:dyDescent="0.25">
      <c r="A4" s="15" t="s">
        <v>105</v>
      </c>
      <c r="B4" s="12">
        <v>-0.11679435749095135</v>
      </c>
      <c r="C4" s="12">
        <v>4.9635644948606304E-2</v>
      </c>
    </row>
    <row r="5" spans="1:3" x14ac:dyDescent="0.25">
      <c r="A5" s="15" t="s">
        <v>32</v>
      </c>
      <c r="B5" s="12">
        <v>-0.31687674956624307</v>
      </c>
      <c r="C5" s="12">
        <v>-0.3727759309484695</v>
      </c>
    </row>
    <row r="6" spans="1:3" x14ac:dyDescent="0.25">
      <c r="A6" s="15" t="s">
        <v>33</v>
      </c>
      <c r="B6" s="12">
        <v>-0.1510782780146446</v>
      </c>
      <c r="C6" s="12">
        <v>-9.8176212641020749E-2</v>
      </c>
    </row>
    <row r="7" spans="1:3" x14ac:dyDescent="0.25">
      <c r="A7" s="15" t="s">
        <v>34</v>
      </c>
      <c r="B7" s="12">
        <v>-0.13291177524184353</v>
      </c>
      <c r="C7" s="12">
        <v>4.6584660474240175E-2</v>
      </c>
    </row>
    <row r="8" spans="1:3" x14ac:dyDescent="0.25">
      <c r="A8" s="15" t="s">
        <v>35</v>
      </c>
      <c r="B8" s="12">
        <v>0.1490859891517427</v>
      </c>
      <c r="C8" s="12">
        <v>0.33399295856940459</v>
      </c>
    </row>
    <row r="9" spans="1:3" x14ac:dyDescent="0.25">
      <c r="A9" s="15" t="s">
        <v>36</v>
      </c>
      <c r="B9" s="12">
        <v>-0.19734529664951136</v>
      </c>
      <c r="C9" s="12">
        <v>-0.28835292382090411</v>
      </c>
    </row>
    <row r="10" spans="1:3" x14ac:dyDescent="0.25">
      <c r="A10" s="15" t="s">
        <v>37</v>
      </c>
      <c r="B10" s="12">
        <v>-0.18722553018578006</v>
      </c>
      <c r="C10" s="12">
        <v>-0.11349260111012234</v>
      </c>
    </row>
    <row r="11" spans="1:3" x14ac:dyDescent="0.25">
      <c r="A11" s="15" t="s">
        <v>38</v>
      </c>
      <c r="B11" s="12">
        <v>-0.33749748330345786</v>
      </c>
      <c r="C11" s="12">
        <v>-0.31761251198886148</v>
      </c>
    </row>
    <row r="12" spans="1:3" x14ac:dyDescent="0.25">
      <c r="A12" s="15" t="s">
        <v>39</v>
      </c>
      <c r="B12" s="12">
        <v>-0.13597346116801512</v>
      </c>
      <c r="C12" s="12">
        <v>-0.19669296891775082</v>
      </c>
    </row>
    <row r="13" spans="1:3" x14ac:dyDescent="0.25">
      <c r="A13" s="15" t="s">
        <v>40</v>
      </c>
      <c r="B13" s="12">
        <v>0.12335822260215547</v>
      </c>
      <c r="C13" s="12">
        <v>0.10348394584902663</v>
      </c>
    </row>
    <row r="14" spans="1:3" x14ac:dyDescent="0.25">
      <c r="A14" s="15" t="s">
        <v>41</v>
      </c>
      <c r="B14" s="12">
        <v>-0.16174649892041573</v>
      </c>
      <c r="C14" s="12">
        <v>-0.16865600053241162</v>
      </c>
    </row>
    <row r="15" spans="1:3" x14ac:dyDescent="0.25">
      <c r="A15" s="15" t="s">
        <v>42</v>
      </c>
      <c r="B15" s="12">
        <v>-0.16748472074974752</v>
      </c>
      <c r="C15" s="12">
        <v>-0.28483741187487505</v>
      </c>
    </row>
    <row r="16" spans="1:3" x14ac:dyDescent="0.25">
      <c r="A16" s="15" t="s">
        <v>43</v>
      </c>
      <c r="B16" s="12">
        <v>-0.13225115959857717</v>
      </c>
      <c r="C16" s="12">
        <v>-0.16494618539545416</v>
      </c>
    </row>
    <row r="17" spans="1:3" x14ac:dyDescent="0.25">
      <c r="A17" s="15" t="s">
        <v>44</v>
      </c>
      <c r="B17" s="12">
        <v>-0.14682567798630372</v>
      </c>
      <c r="C17" s="12">
        <v>3.7490251658773635E-2</v>
      </c>
    </row>
    <row r="18" spans="1:3" x14ac:dyDescent="0.25">
      <c r="A18" s="15" t="s">
        <v>45</v>
      </c>
      <c r="B18" s="12">
        <v>-0.12528816526405587</v>
      </c>
      <c r="C18" s="12">
        <v>-0.18570163378968571</v>
      </c>
    </row>
    <row r="19" spans="1:3" x14ac:dyDescent="0.25">
      <c r="A19" s="15" t="s">
        <v>46</v>
      </c>
      <c r="B19" s="12">
        <v>-0.17272019157966792</v>
      </c>
      <c r="C19" s="12">
        <v>-0.13211544123266952</v>
      </c>
    </row>
    <row r="20" spans="1:3" x14ac:dyDescent="0.25">
      <c r="A20" s="15" t="s">
        <v>47</v>
      </c>
      <c r="B20" s="12">
        <v>-0.18293943552342853</v>
      </c>
      <c r="C20" s="12">
        <v>-0.16441106967156913</v>
      </c>
    </row>
    <row r="21" spans="1:3" x14ac:dyDescent="0.25">
      <c r="A21" s="15" t="s">
        <v>48</v>
      </c>
      <c r="B21" s="12">
        <v>-0.18281560272290112</v>
      </c>
      <c r="C21" s="12">
        <v>-0.24220129378749247</v>
      </c>
    </row>
    <row r="22" spans="1:3" x14ac:dyDescent="0.25">
      <c r="A22" s="15" t="s">
        <v>49</v>
      </c>
      <c r="B22" s="12">
        <v>-0.1722116771350588</v>
      </c>
      <c r="C22" s="12">
        <v>-0.14179939729786617</v>
      </c>
    </row>
    <row r="23" spans="1:3" x14ac:dyDescent="0.25">
      <c r="A23" s="15" t="s">
        <v>50</v>
      </c>
      <c r="B23" s="12">
        <v>-0.24176304653672362</v>
      </c>
      <c r="C23" s="12">
        <v>-0.28054206723175795</v>
      </c>
    </row>
    <row r="24" spans="1:3" x14ac:dyDescent="0.25">
      <c r="A24" s="15" t="s">
        <v>51</v>
      </c>
      <c r="B24" s="12">
        <v>-0.15859222694906036</v>
      </c>
      <c r="C24" s="12">
        <v>-0.20651130336843493</v>
      </c>
    </row>
    <row r="25" spans="1:3" x14ac:dyDescent="0.25">
      <c r="A25" s="15" t="s">
        <v>52</v>
      </c>
      <c r="B25" s="12">
        <v>-0.17180556353089058</v>
      </c>
      <c r="C25" s="12">
        <v>-0.23010017094288895</v>
      </c>
    </row>
    <row r="26" spans="1:3" x14ac:dyDescent="0.25">
      <c r="A26" s="15" t="s">
        <v>53</v>
      </c>
      <c r="B26" s="12">
        <v>-0.16415173209402398</v>
      </c>
      <c r="C26" s="12">
        <v>-7.4463742178131398E-2</v>
      </c>
    </row>
    <row r="27" spans="1:3" x14ac:dyDescent="0.25">
      <c r="A27" s="15" t="s">
        <v>54</v>
      </c>
      <c r="B27" s="12">
        <v>-1.4242064049037126E-2</v>
      </c>
      <c r="C27" s="12">
        <v>-1.3286739839791839E-2</v>
      </c>
    </row>
    <row r="28" spans="1:3" x14ac:dyDescent="0.25">
      <c r="A28" s="15" t="s">
        <v>55</v>
      </c>
      <c r="B28" s="12">
        <v>-0.24642714870683613</v>
      </c>
      <c r="C28" s="12">
        <v>-0.2908974844381082</v>
      </c>
    </row>
    <row r="29" spans="1:3" x14ac:dyDescent="0.25">
      <c r="A29" s="15" t="s">
        <v>56</v>
      </c>
      <c r="B29" s="12">
        <v>-8.1988947761828454E-2</v>
      </c>
      <c r="C29" s="12">
        <v>-0.15208204603318262</v>
      </c>
    </row>
    <row r="30" spans="1:3" x14ac:dyDescent="0.25">
      <c r="A30" s="15" t="s">
        <v>57</v>
      </c>
      <c r="B30" s="12">
        <v>-0.19637463480435566</v>
      </c>
      <c r="C30" s="12" t="e">
        <v>#DIV/0!</v>
      </c>
    </row>
    <row r="31" spans="1:3" x14ac:dyDescent="0.25">
      <c r="A31" s="15" t="s">
        <v>58</v>
      </c>
      <c r="B31" s="12" t="e">
        <v>#DIV/0!</v>
      </c>
      <c r="C31" s="12">
        <v>-3.5140538734500966E-2</v>
      </c>
    </row>
    <row r="32" spans="1:3" x14ac:dyDescent="0.25">
      <c r="A32" s="15" t="s">
        <v>59</v>
      </c>
      <c r="B32" s="12" t="e">
        <v>#DIV/0!</v>
      </c>
      <c r="C32" s="12" t="e">
        <v>#DIV/0!</v>
      </c>
    </row>
    <row r="33" spans="1:3" x14ac:dyDescent="0.25">
      <c r="A33" s="15" t="s">
        <v>60</v>
      </c>
      <c r="B33" s="12">
        <v>-2.332509899154701E-2</v>
      </c>
      <c r="C33" s="12">
        <v>-6.8598280369862319E-3</v>
      </c>
    </row>
    <row r="34" spans="1:3" x14ac:dyDescent="0.25">
      <c r="A34" s="15" t="s">
        <v>61</v>
      </c>
      <c r="B34" s="12">
        <v>-2.3728456808982303E-2</v>
      </c>
      <c r="C34" s="12">
        <v>3.0147519757310927E-3</v>
      </c>
    </row>
    <row r="35" spans="1:3" x14ac:dyDescent="0.25">
      <c r="A35" s="15" t="s">
        <v>62</v>
      </c>
      <c r="B35" s="12">
        <v>-4.0651964858074902E-2</v>
      </c>
      <c r="C35" s="12"/>
    </row>
    <row r="36" spans="1:3" x14ac:dyDescent="0.25">
      <c r="A36" s="15" t="s">
        <v>133</v>
      </c>
      <c r="B36" s="12">
        <v>-0.1371742470475697</v>
      </c>
      <c r="C36" s="12">
        <v>-0.12341518276877821</v>
      </c>
    </row>
  </sheetData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0A4E7-7D8B-4005-B1B8-6BDF84ABFC64}">
  <dimension ref="A1:G32"/>
  <sheetViews>
    <sheetView workbookViewId="0">
      <selection activeCell="C1" sqref="C1"/>
    </sheetView>
  </sheetViews>
  <sheetFormatPr defaultRowHeight="15" x14ac:dyDescent="0.25"/>
  <cols>
    <col min="1" max="1" width="101.42578125" customWidth="1"/>
    <col min="2" max="2" width="14" bestFit="1" customWidth="1"/>
    <col min="3" max="3" width="49.5703125" customWidth="1"/>
    <col min="4" max="4" width="19.85546875" customWidth="1"/>
    <col min="5" max="5" width="47.140625" customWidth="1"/>
    <col min="6" max="6" width="29.42578125" customWidth="1"/>
  </cols>
  <sheetData>
    <row r="1" spans="1:7" ht="20.25" x14ac:dyDescent="0.25">
      <c r="A1" s="1" t="s">
        <v>0</v>
      </c>
      <c r="B1" s="1" t="str">
        <f>LEFT(A1,FIND(" ",A1)-2)</f>
        <v>1992:93</v>
      </c>
      <c r="C1" t="str">
        <f>MID(A1,FIND(" ",A1,2),100)</f>
        <v xml:space="preserve"> Crystal Palace, Middlesbrough, Nottingham Forest</v>
      </c>
      <c r="D1" t="str" cm="1">
        <f t="array" ref="D1:F1">_xlfn.TEXTSPLIT(C1,",")</f>
        <v xml:space="preserve"> Crystal Palace</v>
      </c>
      <c r="E1" t="str">
        <v xml:space="preserve"> Middlesbrough</v>
      </c>
      <c r="F1" t="str">
        <v xml:space="preserve"> Nottingham Forest</v>
      </c>
    </row>
    <row r="2" spans="1:7" ht="20.25" x14ac:dyDescent="0.25">
      <c r="A2" s="1" t="s">
        <v>1</v>
      </c>
      <c r="B2" s="1" t="str">
        <f t="shared" ref="B2:B32" si="0">LEFT(A2,FIND(" ",A2)-2)</f>
        <v>1993-94</v>
      </c>
      <c r="C2" t="str">
        <f t="shared" ref="C2:C32" si="1">MID(A2,FIND(" ",A2,2),100)</f>
        <v xml:space="preserve"> Sheffield United, Oldham Athletic, Swindon Town</v>
      </c>
      <c r="D2" t="str" cm="1">
        <f t="array" ref="D2:F2">_xlfn.TEXTSPLIT(C2,",")</f>
        <v xml:space="preserve"> Sheffield United</v>
      </c>
      <c r="E2" t="str">
        <v xml:space="preserve"> Oldham Athletic</v>
      </c>
      <c r="F2" t="str">
        <v xml:space="preserve"> Swindon Town</v>
      </c>
    </row>
    <row r="3" spans="1:7" ht="20.25" x14ac:dyDescent="0.25">
      <c r="A3" s="1" t="s">
        <v>2</v>
      </c>
      <c r="B3" s="1" t="str">
        <f t="shared" si="0"/>
        <v>1994-95</v>
      </c>
      <c r="C3" t="str">
        <f t="shared" si="1"/>
        <v xml:space="preserve"> Crystal Palace, Norwich City, Leicester City, Ipswich Town</v>
      </c>
      <c r="D3" t="str" cm="1">
        <f t="array" ref="D3:G3">_xlfn.TEXTSPLIT(C3,",")</f>
        <v xml:space="preserve"> Crystal Palace</v>
      </c>
      <c r="E3" t="str">
        <v xml:space="preserve"> Norwich City</v>
      </c>
      <c r="F3" t="str">
        <v xml:space="preserve"> Leicester City</v>
      </c>
      <c r="G3" t="str">
        <v xml:space="preserve"> Ipswich Town</v>
      </c>
    </row>
    <row r="4" spans="1:7" ht="20.25" x14ac:dyDescent="0.25">
      <c r="A4" s="1" t="s">
        <v>3</v>
      </c>
      <c r="B4" s="1" t="str">
        <f t="shared" si="0"/>
        <v>1995-96</v>
      </c>
      <c r="C4" t="str">
        <f t="shared" si="1"/>
        <v xml:space="preserve"> Manchester City, Queens Park Rangers, Bolton Wanderers</v>
      </c>
      <c r="D4" t="str" cm="1">
        <f t="array" ref="D4:F4">_xlfn.TEXTSPLIT(C4,",")</f>
        <v xml:space="preserve"> Manchester City</v>
      </c>
      <c r="E4" t="str">
        <v xml:space="preserve"> Queens Park Rangers</v>
      </c>
      <c r="F4" t="str">
        <v xml:space="preserve"> Bolton Wanderers</v>
      </c>
    </row>
    <row r="5" spans="1:7" ht="20.25" x14ac:dyDescent="0.25">
      <c r="A5" s="1" t="s">
        <v>4</v>
      </c>
      <c r="B5" s="1" t="str">
        <f t="shared" si="0"/>
        <v>1996-97</v>
      </c>
      <c r="C5" t="str">
        <f t="shared" si="1"/>
        <v xml:space="preserve"> Sunderland, Middlesbrough, Nottingham Forest</v>
      </c>
      <c r="D5" t="str" cm="1">
        <f t="array" ref="D5:F5">_xlfn.TEXTSPLIT(C5,",")</f>
        <v xml:space="preserve"> Sunderland</v>
      </c>
      <c r="E5" t="str">
        <v xml:space="preserve"> Middlesbrough</v>
      </c>
      <c r="F5" t="str">
        <v xml:space="preserve"> Nottingham Forest</v>
      </c>
    </row>
    <row r="6" spans="1:7" ht="20.25" x14ac:dyDescent="0.25">
      <c r="A6" s="1" t="s">
        <v>5</v>
      </c>
      <c r="B6" s="1" t="str">
        <f t="shared" si="0"/>
        <v>1997-98</v>
      </c>
      <c r="C6" t="str">
        <f t="shared" si="1"/>
        <v xml:space="preserve"> Bolton Wanderers, Barnsley, Crystal Palace</v>
      </c>
      <c r="D6" t="str" cm="1">
        <f t="array" ref="D6:F6">_xlfn.TEXTSPLIT(C6,",")</f>
        <v xml:space="preserve"> Bolton Wanderers</v>
      </c>
      <c r="E6" t="str">
        <v xml:space="preserve"> Barnsley</v>
      </c>
      <c r="F6" t="str">
        <v xml:space="preserve"> Crystal Palace</v>
      </c>
    </row>
    <row r="7" spans="1:7" ht="20.25" x14ac:dyDescent="0.25">
      <c r="A7" s="1" t="s">
        <v>6</v>
      </c>
      <c r="B7" s="1" t="str">
        <f t="shared" si="0"/>
        <v>1998-99</v>
      </c>
      <c r="C7" t="str">
        <f t="shared" si="1"/>
        <v xml:space="preserve"> Charlton Athletic, Blackburn Rovers, Nottingham Forest</v>
      </c>
      <c r="D7" t="str" cm="1">
        <f t="array" ref="D7:F7">_xlfn.TEXTSPLIT(C7,",")</f>
        <v xml:space="preserve"> Charlton Athletic</v>
      </c>
      <c r="E7" t="str">
        <v xml:space="preserve"> Blackburn Rovers</v>
      </c>
      <c r="F7" t="str">
        <v xml:space="preserve"> Nottingham Forest</v>
      </c>
    </row>
    <row r="8" spans="1:7" ht="20.25" x14ac:dyDescent="0.25">
      <c r="A8" s="1" t="s">
        <v>7</v>
      </c>
      <c r="B8" s="1" t="str">
        <f t="shared" si="0"/>
        <v>1999-2000</v>
      </c>
      <c r="C8" t="str">
        <f t="shared" si="1"/>
        <v xml:space="preserve"> Wimbledon, Sheffield Wednesday, Watford</v>
      </c>
      <c r="D8" t="str" cm="1">
        <f t="array" ref="D8:F8">_xlfn.TEXTSPLIT(C8,",")</f>
        <v xml:space="preserve"> Wimbledon</v>
      </c>
      <c r="E8" t="str">
        <v xml:space="preserve"> Sheffield Wednesday</v>
      </c>
      <c r="F8" t="str">
        <v xml:space="preserve"> Watford</v>
      </c>
    </row>
    <row r="9" spans="1:7" ht="20.25" x14ac:dyDescent="0.25">
      <c r="A9" s="1" t="s">
        <v>8</v>
      </c>
      <c r="B9" s="1" t="str">
        <f t="shared" si="0"/>
        <v>2000-01</v>
      </c>
      <c r="C9" t="str">
        <f t="shared" si="1"/>
        <v xml:space="preserve"> Manchester City, Coventry City, Bradford City</v>
      </c>
      <c r="D9" t="str" cm="1">
        <f t="array" ref="D9:F9">_xlfn.TEXTSPLIT(C9,",")</f>
        <v xml:space="preserve"> Manchester City</v>
      </c>
      <c r="E9" t="str">
        <v xml:space="preserve"> Coventry City</v>
      </c>
      <c r="F9" t="str">
        <v xml:space="preserve"> Bradford City</v>
      </c>
    </row>
    <row r="10" spans="1:7" ht="20.25" x14ac:dyDescent="0.25">
      <c r="A10" s="1" t="s">
        <v>9</v>
      </c>
      <c r="B10" s="1" t="str">
        <f t="shared" si="0"/>
        <v>2001-02</v>
      </c>
      <c r="C10" t="str">
        <f t="shared" si="1"/>
        <v xml:space="preserve"> Ipswich Town, Derby County, Leicester City</v>
      </c>
      <c r="D10" t="str" cm="1">
        <f t="array" ref="D10:F10">_xlfn.TEXTSPLIT(C10,",")</f>
        <v xml:space="preserve"> Ipswich Town</v>
      </c>
      <c r="E10" t="str">
        <v xml:space="preserve"> Derby County</v>
      </c>
      <c r="F10" t="str">
        <v xml:space="preserve"> Leicester City</v>
      </c>
    </row>
    <row r="11" spans="1:7" ht="20.25" x14ac:dyDescent="0.25">
      <c r="A11" s="1" t="s">
        <v>10</v>
      </c>
      <c r="B11" s="1" t="str">
        <f t="shared" si="0"/>
        <v>2002-03</v>
      </c>
      <c r="C11" t="str">
        <f t="shared" si="1"/>
        <v xml:space="preserve"> West Ham United, West Bromwich Albion, Sunderland</v>
      </c>
      <c r="D11" t="str" cm="1">
        <f t="array" ref="D11:F11">_xlfn.TEXTSPLIT(C11,",")</f>
        <v xml:space="preserve"> West Ham United</v>
      </c>
      <c r="E11" t="str">
        <v xml:space="preserve"> West Bromwich Albion</v>
      </c>
      <c r="F11" t="str">
        <v xml:space="preserve"> Sunderland</v>
      </c>
    </row>
    <row r="12" spans="1:7" ht="20.25" x14ac:dyDescent="0.25">
      <c r="A12" s="1" t="s">
        <v>11</v>
      </c>
      <c r="B12" s="1" t="str">
        <f t="shared" si="0"/>
        <v>2003-04</v>
      </c>
      <c r="C12" t="str">
        <f t="shared" si="1"/>
        <v xml:space="preserve"> Leicester City, Leeds United, Wolverhampton Wanderers</v>
      </c>
      <c r="D12" t="str" cm="1">
        <f t="array" ref="D12:F12">_xlfn.TEXTSPLIT(C12,",")</f>
        <v xml:space="preserve"> Leicester City</v>
      </c>
      <c r="E12" t="str">
        <v xml:space="preserve"> Leeds United</v>
      </c>
      <c r="F12" t="str">
        <v xml:space="preserve"> Wolverhampton Wanderers</v>
      </c>
    </row>
    <row r="13" spans="1:7" ht="20.25" x14ac:dyDescent="0.25">
      <c r="A13" s="1" t="s">
        <v>12</v>
      </c>
      <c r="B13" s="1" t="str">
        <f t="shared" si="0"/>
        <v>2004-05</v>
      </c>
      <c r="C13" t="str">
        <f t="shared" si="1"/>
        <v xml:space="preserve"> Crystal Palace, Norwich City, Southampton</v>
      </c>
      <c r="D13" t="str" cm="1">
        <f t="array" ref="D13:F13">_xlfn.TEXTSPLIT(C13,",")</f>
        <v xml:space="preserve"> Crystal Palace</v>
      </c>
      <c r="E13" t="str">
        <v xml:space="preserve"> Norwich City</v>
      </c>
      <c r="F13" t="str">
        <v xml:space="preserve"> Southampton</v>
      </c>
    </row>
    <row r="14" spans="1:7" ht="20.25" x14ac:dyDescent="0.25">
      <c r="A14" s="1" t="s">
        <v>13</v>
      </c>
      <c r="B14" s="1" t="str">
        <f t="shared" si="0"/>
        <v>2005-06</v>
      </c>
      <c r="C14" t="str">
        <f t="shared" si="1"/>
        <v xml:space="preserve"> Birmingham City, West Bromwich Albion, Sunderland</v>
      </c>
      <c r="D14" t="str" cm="1">
        <f t="array" ref="D14:F14">_xlfn.TEXTSPLIT(C14,",")</f>
        <v xml:space="preserve"> Birmingham City</v>
      </c>
      <c r="E14" t="str">
        <v xml:space="preserve"> West Bromwich Albion</v>
      </c>
      <c r="F14" t="str">
        <v xml:space="preserve"> Sunderland</v>
      </c>
    </row>
    <row r="15" spans="1:7" ht="20.25" x14ac:dyDescent="0.25">
      <c r="A15" s="1" t="s">
        <v>14</v>
      </c>
      <c r="B15" s="1" t="str">
        <f t="shared" si="0"/>
        <v>2006-07</v>
      </c>
      <c r="C15" t="str">
        <f t="shared" si="1"/>
        <v xml:space="preserve"> Sheffield United, Charlton Athletic, Watford</v>
      </c>
      <c r="D15" t="str" cm="1">
        <f t="array" ref="D15:F15">_xlfn.TEXTSPLIT(C15,",")</f>
        <v xml:space="preserve"> Sheffield United</v>
      </c>
      <c r="E15" t="str">
        <v xml:space="preserve"> Charlton Athletic</v>
      </c>
      <c r="F15" t="str">
        <v xml:space="preserve"> Watford</v>
      </c>
    </row>
    <row r="16" spans="1:7" ht="20.25" x14ac:dyDescent="0.25">
      <c r="A16" s="1" t="s">
        <v>15</v>
      </c>
      <c r="B16" s="1" t="str">
        <f t="shared" si="0"/>
        <v>2007-08</v>
      </c>
      <c r="C16" t="str">
        <f t="shared" si="1"/>
        <v xml:space="preserve"> Reading, Birmingham City, Derby County</v>
      </c>
      <c r="D16" t="str" cm="1">
        <f t="array" ref="D16:F16">_xlfn.TEXTSPLIT(C16,",")</f>
        <v xml:space="preserve"> Reading</v>
      </c>
      <c r="E16" t="str">
        <v xml:space="preserve"> Birmingham City</v>
      </c>
      <c r="F16" t="str">
        <v xml:space="preserve"> Derby County</v>
      </c>
    </row>
    <row r="17" spans="1:6" ht="20.25" x14ac:dyDescent="0.25">
      <c r="A17" s="1" t="s">
        <v>16</v>
      </c>
      <c r="B17" s="1" t="str">
        <f t="shared" si="0"/>
        <v>2008-09</v>
      </c>
      <c r="C17" t="str">
        <f t="shared" si="1"/>
        <v xml:space="preserve"> Newcastle United, Middlesbrough, West Bromwich Albion</v>
      </c>
      <c r="D17" t="str" cm="1">
        <f t="array" ref="D17:F17">_xlfn.TEXTSPLIT(C17,",")</f>
        <v xml:space="preserve"> Newcastle United</v>
      </c>
      <c r="E17" t="str">
        <v xml:space="preserve"> Middlesbrough</v>
      </c>
      <c r="F17" t="str">
        <v xml:space="preserve"> West Bromwich Albion</v>
      </c>
    </row>
    <row r="18" spans="1:6" ht="20.25" x14ac:dyDescent="0.25">
      <c r="A18" s="1" t="s">
        <v>17</v>
      </c>
      <c r="B18" s="1" t="str">
        <f t="shared" si="0"/>
        <v>2009-10</v>
      </c>
      <c r="C18" t="str">
        <f t="shared" si="1"/>
        <v xml:space="preserve"> Burnley, Hull City, Portsmouth</v>
      </c>
      <c r="D18" t="str" cm="1">
        <f t="array" ref="D18:F18">_xlfn.TEXTSPLIT(C18,",")</f>
        <v xml:space="preserve"> Burnley</v>
      </c>
      <c r="E18" t="str">
        <v xml:space="preserve"> Hull City</v>
      </c>
      <c r="F18" t="str">
        <v xml:space="preserve"> Portsmouth</v>
      </c>
    </row>
    <row r="19" spans="1:6" ht="20.25" x14ac:dyDescent="0.25">
      <c r="A19" s="1" t="s">
        <v>18</v>
      </c>
      <c r="B19" s="1" t="str">
        <f t="shared" si="0"/>
        <v>2010-11</v>
      </c>
      <c r="C19" t="str">
        <f t="shared" si="1"/>
        <v xml:space="preserve"> Birmingham City, Blackpool, West Ham United</v>
      </c>
      <c r="D19" t="str" cm="1">
        <f t="array" ref="D19:F19">_xlfn.TEXTSPLIT(C19,",")</f>
        <v xml:space="preserve"> Birmingham City</v>
      </c>
      <c r="E19" t="str">
        <v xml:space="preserve"> Blackpool</v>
      </c>
      <c r="F19" t="str">
        <v xml:space="preserve"> West Ham United</v>
      </c>
    </row>
    <row r="20" spans="1:6" ht="20.25" x14ac:dyDescent="0.25">
      <c r="A20" s="1" t="s">
        <v>19</v>
      </c>
      <c r="B20" s="1" t="str">
        <f t="shared" si="0"/>
        <v>2011-12</v>
      </c>
      <c r="C20" t="str">
        <f t="shared" si="1"/>
        <v xml:space="preserve"> Bolton Wanderers, Blackburn Rovers, Wolverhampton Wanderers</v>
      </c>
      <c r="D20" t="str" cm="1">
        <f t="array" ref="D20:F20">_xlfn.TEXTSPLIT(C20,",")</f>
        <v xml:space="preserve"> Bolton Wanderers</v>
      </c>
      <c r="E20" t="str">
        <v xml:space="preserve"> Blackburn Rovers</v>
      </c>
      <c r="F20" t="str">
        <v xml:space="preserve"> Wolverhampton Wanderers</v>
      </c>
    </row>
    <row r="21" spans="1:6" ht="20.25" x14ac:dyDescent="0.25">
      <c r="A21" s="1" t="s">
        <v>20</v>
      </c>
      <c r="B21" s="1" t="str">
        <f t="shared" si="0"/>
        <v>2012-13</v>
      </c>
      <c r="C21" t="str">
        <f t="shared" si="1"/>
        <v xml:space="preserve"> Wigan Athletic, Reading, Queens Park Rangers</v>
      </c>
      <c r="D21" t="str" cm="1">
        <f t="array" ref="D21:F21">_xlfn.TEXTSPLIT(C21,",")</f>
        <v xml:space="preserve"> Wigan Athletic</v>
      </c>
      <c r="E21" t="str">
        <v xml:space="preserve"> Reading</v>
      </c>
      <c r="F21" t="str">
        <v xml:space="preserve"> Queens Park Rangers</v>
      </c>
    </row>
    <row r="22" spans="1:6" ht="20.25" x14ac:dyDescent="0.25">
      <c r="A22" s="1" t="s">
        <v>21</v>
      </c>
      <c r="B22" s="1" t="str">
        <f t="shared" si="0"/>
        <v>2013-14</v>
      </c>
      <c r="C22" t="str">
        <f t="shared" si="1"/>
        <v xml:space="preserve"> Norwich City, Fulham, Cardiff City</v>
      </c>
      <c r="D22" t="str" cm="1">
        <f t="array" ref="D22:F22">_xlfn.TEXTSPLIT(C22,",")</f>
        <v xml:space="preserve"> Norwich City</v>
      </c>
      <c r="E22" t="str">
        <v xml:space="preserve"> Fulham</v>
      </c>
      <c r="F22" t="str">
        <v xml:space="preserve"> Cardiff City</v>
      </c>
    </row>
    <row r="23" spans="1:6" ht="20.25" x14ac:dyDescent="0.25">
      <c r="A23" s="1" t="s">
        <v>22</v>
      </c>
      <c r="B23" s="1" t="str">
        <f t="shared" si="0"/>
        <v>2014-15</v>
      </c>
      <c r="C23" t="str">
        <f t="shared" si="1"/>
        <v xml:space="preserve"> Hull City, Burnley, Queens Park Rangers</v>
      </c>
      <c r="D23" t="str" cm="1">
        <f t="array" ref="D23:F23">_xlfn.TEXTSPLIT(C23,",")</f>
        <v xml:space="preserve"> Hull City</v>
      </c>
      <c r="E23" t="str">
        <v xml:space="preserve"> Burnley</v>
      </c>
      <c r="F23" t="str">
        <v xml:space="preserve"> Queens Park Rangers</v>
      </c>
    </row>
    <row r="24" spans="1:6" ht="20.25" x14ac:dyDescent="0.25">
      <c r="A24" s="1" t="s">
        <v>23</v>
      </c>
      <c r="B24" s="1" t="str">
        <f t="shared" si="0"/>
        <v>2015-16</v>
      </c>
      <c r="C24" t="str">
        <f t="shared" si="1"/>
        <v xml:space="preserve"> Newcastle United, Norwich City, Aston Villa</v>
      </c>
      <c r="D24" t="str" cm="1">
        <f t="array" ref="D24:F24">_xlfn.TEXTSPLIT(C24,",")</f>
        <v xml:space="preserve"> Newcastle United</v>
      </c>
      <c r="E24" t="str">
        <v xml:space="preserve"> Norwich City</v>
      </c>
      <c r="F24" t="str">
        <v xml:space="preserve"> Aston Villa</v>
      </c>
    </row>
    <row r="25" spans="1:6" ht="20.25" x14ac:dyDescent="0.25">
      <c r="A25" s="1" t="s">
        <v>24</v>
      </c>
      <c r="B25" s="1" t="str">
        <f t="shared" si="0"/>
        <v>2016-17</v>
      </c>
      <c r="C25" t="str">
        <f t="shared" si="1"/>
        <v xml:space="preserve"> Sunderland, Middlesbrough, Hull City</v>
      </c>
      <c r="D25" t="str" cm="1">
        <f t="array" ref="D25:F25">_xlfn.TEXTSPLIT(C25,",")</f>
        <v xml:space="preserve"> Sunderland</v>
      </c>
      <c r="E25" t="str">
        <v xml:space="preserve"> Middlesbrough</v>
      </c>
      <c r="F25" t="str">
        <v xml:space="preserve"> Hull City</v>
      </c>
    </row>
    <row r="26" spans="1:6" ht="20.25" x14ac:dyDescent="0.25">
      <c r="A26" s="1" t="s">
        <v>25</v>
      </c>
      <c r="B26" s="1" t="str">
        <f t="shared" si="0"/>
        <v>2017-18</v>
      </c>
      <c r="C26" t="str">
        <f t="shared" si="1"/>
        <v xml:space="preserve"> Swansea City, Stoke City, West Bromwich Albion</v>
      </c>
      <c r="D26" t="str" cm="1">
        <f t="array" ref="D26:F26">_xlfn.TEXTSPLIT(C26,",")</f>
        <v xml:space="preserve"> Swansea City</v>
      </c>
      <c r="E26" t="str">
        <v xml:space="preserve"> Stoke City</v>
      </c>
      <c r="F26" t="str">
        <v xml:space="preserve"> West Bromwich Albion</v>
      </c>
    </row>
    <row r="27" spans="1:6" ht="20.25" x14ac:dyDescent="0.25">
      <c r="A27" s="1" t="s">
        <v>26</v>
      </c>
      <c r="B27" s="1" t="str">
        <f t="shared" si="0"/>
        <v>2018-19</v>
      </c>
      <c r="C27" t="str">
        <f t="shared" si="1"/>
        <v xml:space="preserve"> Cardiff City, Fulham, Huddersfield Town</v>
      </c>
      <c r="D27" t="str" cm="1">
        <f t="array" ref="D27:F27">_xlfn.TEXTSPLIT(C27,",")</f>
        <v xml:space="preserve"> Cardiff City</v>
      </c>
      <c r="E27" t="str">
        <v xml:space="preserve"> Fulham</v>
      </c>
      <c r="F27" t="str">
        <v xml:space="preserve"> Huddersfield Town</v>
      </c>
    </row>
    <row r="28" spans="1:6" ht="20.25" x14ac:dyDescent="0.25">
      <c r="A28" s="1" t="s">
        <v>27</v>
      </c>
      <c r="B28" s="1" t="str">
        <f t="shared" si="0"/>
        <v>2019-20</v>
      </c>
      <c r="C28" t="str">
        <f t="shared" si="1"/>
        <v xml:space="preserve"> Bournemouth, Watford, Norwich City</v>
      </c>
      <c r="D28" t="str" cm="1">
        <f t="array" ref="D28:F28">_xlfn.TEXTSPLIT(C28,",")</f>
        <v xml:space="preserve"> Bournemouth</v>
      </c>
      <c r="E28" t="str">
        <v xml:space="preserve"> Watford</v>
      </c>
      <c r="F28" t="str">
        <v xml:space="preserve"> Norwich City</v>
      </c>
    </row>
    <row r="29" spans="1:6" ht="20.25" x14ac:dyDescent="0.25">
      <c r="A29" s="1" t="s">
        <v>28</v>
      </c>
      <c r="B29" s="1" t="str">
        <f t="shared" si="0"/>
        <v>2020-21</v>
      </c>
      <c r="C29" t="str">
        <f t="shared" si="1"/>
        <v xml:space="preserve"> Fulham, West Bromwich Albion, Sheffield United</v>
      </c>
      <c r="D29" t="str" cm="1">
        <f t="array" ref="D29:F29">_xlfn.TEXTSPLIT(C29,",")</f>
        <v xml:space="preserve"> Fulham</v>
      </c>
      <c r="E29" t="str">
        <v xml:space="preserve"> West Bromwich Albion</v>
      </c>
      <c r="F29" t="str">
        <v xml:space="preserve"> Sheffield United</v>
      </c>
    </row>
    <row r="30" spans="1:6" ht="20.25" x14ac:dyDescent="0.25">
      <c r="A30" s="1" t="s">
        <v>29</v>
      </c>
      <c r="B30" s="1" t="str">
        <f t="shared" si="0"/>
        <v>2021-22</v>
      </c>
      <c r="C30" t="str">
        <f t="shared" si="1"/>
        <v xml:space="preserve"> Burnley, Watford, Norwich City</v>
      </c>
      <c r="D30" t="str" cm="1">
        <f t="array" ref="D30:F30">_xlfn.TEXTSPLIT(C30,",")</f>
        <v xml:space="preserve"> Burnley</v>
      </c>
      <c r="E30" t="str">
        <v xml:space="preserve"> Watford</v>
      </c>
      <c r="F30" t="str">
        <v xml:space="preserve"> Norwich City</v>
      </c>
    </row>
    <row r="31" spans="1:6" ht="20.25" x14ac:dyDescent="0.25">
      <c r="A31" s="1" t="s">
        <v>30</v>
      </c>
      <c r="B31" s="1" t="str">
        <f t="shared" si="0"/>
        <v>2022-23</v>
      </c>
      <c r="C31" t="str">
        <f t="shared" si="1"/>
        <v xml:space="preserve"> Leicester City, Leeds United, Southampton</v>
      </c>
      <c r="D31" t="str" cm="1">
        <f t="array" ref="D31:F31">_xlfn.TEXTSPLIT(C31,",")</f>
        <v xml:space="preserve"> Leicester City</v>
      </c>
      <c r="E31" t="str">
        <v xml:space="preserve"> Leeds United</v>
      </c>
      <c r="F31" t="str">
        <v xml:space="preserve"> Southampton</v>
      </c>
    </row>
    <row r="32" spans="1:6" ht="20.25" x14ac:dyDescent="0.25">
      <c r="A32" s="1" t="s">
        <v>31</v>
      </c>
      <c r="B32" s="1" t="str">
        <f t="shared" si="0"/>
        <v>2023-24</v>
      </c>
      <c r="C32" t="str">
        <f t="shared" si="1"/>
        <v xml:space="preserve"> Luton Town, Burnley, Sheffield United</v>
      </c>
      <c r="D32" t="str" cm="1">
        <f t="array" ref="D32:F32">_xlfn.TEXTSPLIT(C32,",")</f>
        <v xml:space="preserve"> Luton Town</v>
      </c>
      <c r="E32" t="str">
        <v xml:space="preserve"> Burnley</v>
      </c>
      <c r="F32" t="str">
        <v xml:space="preserve"> Sheffield United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4F1E4-65FB-43F6-9D90-B6CA384E3AFB}">
  <dimension ref="A3:A149"/>
  <sheetViews>
    <sheetView workbookViewId="0">
      <selection activeCell="A3" sqref="A3"/>
    </sheetView>
  </sheetViews>
  <sheetFormatPr defaultRowHeight="15" x14ac:dyDescent="0.25"/>
  <cols>
    <col min="1" max="1" width="28.5703125" bestFit="1" customWidth="1"/>
  </cols>
  <sheetData>
    <row r="3" spans="1:1" x14ac:dyDescent="0.25">
      <c r="A3" s="14" t="s">
        <v>132</v>
      </c>
    </row>
    <row r="4" spans="1:1" x14ac:dyDescent="0.25">
      <c r="A4" s="15" t="s">
        <v>100</v>
      </c>
    </row>
    <row r="5" spans="1:1" x14ac:dyDescent="0.25">
      <c r="A5" s="21">
        <v>-4.6987236568714751E-2</v>
      </c>
    </row>
    <row r="6" spans="1:1" x14ac:dyDescent="0.25">
      <c r="A6" s="15" t="s">
        <v>73</v>
      </c>
    </row>
    <row r="7" spans="1:1" x14ac:dyDescent="0.25">
      <c r="A7" s="21">
        <v>-0.11816358610222777</v>
      </c>
    </row>
    <row r="8" spans="1:1" x14ac:dyDescent="0.25">
      <c r="A8" s="15" t="s">
        <v>90</v>
      </c>
    </row>
    <row r="9" spans="1:1" x14ac:dyDescent="0.25">
      <c r="A9" s="21">
        <v>-0.2711890302127497</v>
      </c>
    </row>
    <row r="10" spans="1:1" x14ac:dyDescent="0.25">
      <c r="A10" s="21">
        <v>-0.24880213651716282</v>
      </c>
    </row>
    <row r="11" spans="1:1" x14ac:dyDescent="0.25">
      <c r="A11" s="21">
        <v>-0.1868428738317757</v>
      </c>
    </row>
    <row r="12" spans="1:1" x14ac:dyDescent="0.25">
      <c r="A12" s="15" t="s">
        <v>75</v>
      </c>
    </row>
    <row r="13" spans="1:1" x14ac:dyDescent="0.25">
      <c r="A13" s="21">
        <v>-0.33497405880005321</v>
      </c>
    </row>
    <row r="14" spans="1:1" x14ac:dyDescent="0.25">
      <c r="A14" s="21">
        <v>-0.25297792263221203</v>
      </c>
    </row>
    <row r="15" spans="1:1" x14ac:dyDescent="0.25">
      <c r="A15" s="15" t="s">
        <v>96</v>
      </c>
    </row>
    <row r="16" spans="1:1" x14ac:dyDescent="0.25">
      <c r="A16" s="21">
        <v>-0.19112801013941699</v>
      </c>
    </row>
    <row r="17" spans="1:1" x14ac:dyDescent="0.25">
      <c r="A17" s="15" t="s">
        <v>71</v>
      </c>
    </row>
    <row r="18" spans="1:1" x14ac:dyDescent="0.25">
      <c r="A18" s="21">
        <v>-0.25279237844940866</v>
      </c>
    </row>
    <row r="19" spans="1:1" x14ac:dyDescent="0.25">
      <c r="A19" s="21">
        <v>-0.23810730882974229</v>
      </c>
    </row>
    <row r="20" spans="1:1" x14ac:dyDescent="0.25">
      <c r="A20" s="21">
        <v>-0.15917543300393158</v>
      </c>
    </row>
    <row r="21" spans="1:1" x14ac:dyDescent="0.25">
      <c r="A21" s="15" t="s">
        <v>137</v>
      </c>
    </row>
    <row r="22" spans="1:1" x14ac:dyDescent="0.25">
      <c r="A22" s="21" t="s">
        <v>122</v>
      </c>
    </row>
    <row r="23" spans="1:1" x14ac:dyDescent="0.25">
      <c r="A23" s="15" t="s">
        <v>80</v>
      </c>
    </row>
    <row r="24" spans="1:1" x14ac:dyDescent="0.25">
      <c r="A24" s="21">
        <v>-0.1632542812381827</v>
      </c>
    </row>
    <row r="25" spans="1:1" x14ac:dyDescent="0.25">
      <c r="A25" s="15" t="s">
        <v>93</v>
      </c>
    </row>
    <row r="26" spans="1:1" x14ac:dyDescent="0.25">
      <c r="A26" s="21">
        <v>-0.27708918369323132</v>
      </c>
    </row>
    <row r="27" spans="1:1" x14ac:dyDescent="0.25">
      <c r="A27" s="21">
        <v>-0.12064189012597355</v>
      </c>
    </row>
    <row r="28" spans="1:1" x14ac:dyDescent="0.25">
      <c r="A28" s="21">
        <v>-7.2932401812688827E-2</v>
      </c>
    </row>
    <row r="29" spans="1:1" x14ac:dyDescent="0.25">
      <c r="A29" s="21">
        <v>2.8558173101706275E-2</v>
      </c>
    </row>
    <row r="30" spans="1:1" x14ac:dyDescent="0.25">
      <c r="A30" s="15" t="s">
        <v>99</v>
      </c>
    </row>
    <row r="31" spans="1:1" x14ac:dyDescent="0.25">
      <c r="A31" s="21">
        <v>-0.27336984207845133</v>
      </c>
    </row>
    <row r="32" spans="1:1" x14ac:dyDescent="0.25">
      <c r="A32" s="21">
        <v>-0.22989427633977397</v>
      </c>
    </row>
    <row r="33" spans="1:1" x14ac:dyDescent="0.25">
      <c r="A33" s="15" t="s">
        <v>74</v>
      </c>
    </row>
    <row r="34" spans="1:1" x14ac:dyDescent="0.25">
      <c r="A34" s="21">
        <v>-0.11589998091238786</v>
      </c>
    </row>
    <row r="35" spans="1:1" x14ac:dyDescent="0.25">
      <c r="A35" s="21">
        <v>-1.3019781994348001E-2</v>
      </c>
    </row>
    <row r="36" spans="1:1" x14ac:dyDescent="0.25">
      <c r="A36" s="15" t="s">
        <v>79</v>
      </c>
    </row>
    <row r="37" spans="1:1" x14ac:dyDescent="0.25">
      <c r="A37" s="21">
        <v>-0.2153337868040035</v>
      </c>
    </row>
    <row r="38" spans="1:1" x14ac:dyDescent="0.25">
      <c r="A38" s="15" t="s">
        <v>63</v>
      </c>
    </row>
    <row r="39" spans="1:1" x14ac:dyDescent="0.25">
      <c r="A39" s="21">
        <v>-0.22107992539689761</v>
      </c>
    </row>
    <row r="40" spans="1:1" x14ac:dyDescent="0.25">
      <c r="A40" s="21">
        <v>-0.19292351086776174</v>
      </c>
    </row>
    <row r="41" spans="1:1" x14ac:dyDescent="0.25">
      <c r="A41" s="21">
        <v>-2.4320548641097284E-2</v>
      </c>
    </row>
    <row r="42" spans="1:1" x14ac:dyDescent="0.25">
      <c r="A42" s="21">
        <v>1.7075773745997867E-2</v>
      </c>
    </row>
    <row r="43" spans="1:1" x14ac:dyDescent="0.25">
      <c r="A43" s="15" t="s">
        <v>82</v>
      </c>
    </row>
    <row r="44" spans="1:1" x14ac:dyDescent="0.25">
      <c r="A44" s="21">
        <v>-0.14576066541454252</v>
      </c>
    </row>
    <row r="45" spans="1:1" x14ac:dyDescent="0.25">
      <c r="A45" s="21">
        <v>-9.225456339417859E-2</v>
      </c>
    </row>
    <row r="46" spans="1:1" x14ac:dyDescent="0.25">
      <c r="A46" s="15" t="s">
        <v>98</v>
      </c>
    </row>
    <row r="47" spans="1:1" x14ac:dyDescent="0.25">
      <c r="A47" s="21">
        <v>-0.26828682387796771</v>
      </c>
    </row>
    <row r="48" spans="1:1" x14ac:dyDescent="0.25">
      <c r="A48" s="21">
        <v>-0.25304665380985597</v>
      </c>
    </row>
    <row r="49" spans="1:1" x14ac:dyDescent="0.25">
      <c r="A49" s="15" t="s">
        <v>103</v>
      </c>
    </row>
    <row r="50" spans="1:1" x14ac:dyDescent="0.25">
      <c r="A50" s="21">
        <v>-6.2707408524759728E-2</v>
      </c>
    </row>
    <row r="51" spans="1:1" x14ac:dyDescent="0.25">
      <c r="A51" s="15" t="s">
        <v>94</v>
      </c>
    </row>
    <row r="52" spans="1:1" x14ac:dyDescent="0.25">
      <c r="A52" s="21">
        <v>-0.26989854395721019</v>
      </c>
    </row>
    <row r="53" spans="1:1" x14ac:dyDescent="0.25">
      <c r="A53" s="21">
        <v>-0.24753142912191128</v>
      </c>
    </row>
    <row r="54" spans="1:1" x14ac:dyDescent="0.25">
      <c r="A54" s="21">
        <v>-0.13206232062320622</v>
      </c>
    </row>
    <row r="55" spans="1:1" x14ac:dyDescent="0.25">
      <c r="A55" s="15" t="s">
        <v>81</v>
      </c>
    </row>
    <row r="56" spans="1:1" x14ac:dyDescent="0.25">
      <c r="A56" s="21">
        <v>-0.25056487097157809</v>
      </c>
    </row>
    <row r="57" spans="1:1" x14ac:dyDescent="0.25">
      <c r="A57" s="21">
        <v>4.2127241464013754E-2</v>
      </c>
    </row>
    <row r="58" spans="1:1" x14ac:dyDescent="0.25">
      <c r="A58" s="15" t="s">
        <v>86</v>
      </c>
    </row>
    <row r="59" spans="1:1" x14ac:dyDescent="0.25">
      <c r="A59" s="21">
        <v>-0.20343097147220859</v>
      </c>
    </row>
    <row r="60" spans="1:1" x14ac:dyDescent="0.25">
      <c r="A60" s="21">
        <v>-1.5779686047147624E-2</v>
      </c>
    </row>
    <row r="61" spans="1:1" x14ac:dyDescent="0.25">
      <c r="A61" s="15" t="s">
        <v>83</v>
      </c>
    </row>
    <row r="62" spans="1:1" x14ac:dyDescent="0.25">
      <c r="A62" s="21">
        <v>-0.220959881225188</v>
      </c>
    </row>
    <row r="63" spans="1:1" x14ac:dyDescent="0.25">
      <c r="A63" s="21">
        <v>-0.15369649805447472</v>
      </c>
    </row>
    <row r="64" spans="1:1" x14ac:dyDescent="0.25">
      <c r="A64" s="21">
        <v>-2.035312196192806E-2</v>
      </c>
    </row>
    <row r="65" spans="1:1" x14ac:dyDescent="0.25">
      <c r="A65" s="21">
        <v>0.47370809175699519</v>
      </c>
    </row>
    <row r="66" spans="1:1" x14ac:dyDescent="0.25">
      <c r="A66" s="15" t="s">
        <v>104</v>
      </c>
    </row>
    <row r="67" spans="1:1" x14ac:dyDescent="0.25">
      <c r="A67" s="21">
        <v>1.5652792600498042E-2</v>
      </c>
    </row>
    <row r="68" spans="1:1" x14ac:dyDescent="0.25">
      <c r="A68" s="15" t="s">
        <v>69</v>
      </c>
    </row>
    <row r="69" spans="1:1" x14ac:dyDescent="0.25">
      <c r="A69" s="21">
        <v>-4.0044493882091213E-2</v>
      </c>
    </row>
    <row r="70" spans="1:1" x14ac:dyDescent="0.25">
      <c r="A70" s="21">
        <v>-2.9332315461859181E-2</v>
      </c>
    </row>
    <row r="71" spans="1:1" x14ac:dyDescent="0.25">
      <c r="A71" s="15" t="s">
        <v>64</v>
      </c>
    </row>
    <row r="72" spans="1:1" x14ac:dyDescent="0.25">
      <c r="A72" s="21">
        <v>-0.37813920114805072</v>
      </c>
    </row>
    <row r="73" spans="1:1" x14ac:dyDescent="0.25">
      <c r="A73" s="21">
        <v>-0.2983221358471983</v>
      </c>
    </row>
    <row r="74" spans="1:1" x14ac:dyDescent="0.25">
      <c r="A74" s="21">
        <v>-0.16108903412263129</v>
      </c>
    </row>
    <row r="75" spans="1:1" x14ac:dyDescent="0.25">
      <c r="A75" s="21">
        <v>4.8914500134012327E-3</v>
      </c>
    </row>
    <row r="76" spans="1:1" x14ac:dyDescent="0.25">
      <c r="A76" s="15" t="s">
        <v>92</v>
      </c>
    </row>
    <row r="77" spans="1:1" x14ac:dyDescent="0.25">
      <c r="A77" s="21">
        <v>-0.10998974358974359</v>
      </c>
    </row>
    <row r="78" spans="1:1" x14ac:dyDescent="0.25">
      <c r="A78" s="21">
        <v>2.7173694577320415E-2</v>
      </c>
    </row>
    <row r="79" spans="1:1" x14ac:dyDescent="0.25">
      <c r="A79" s="15" t="s">
        <v>88</v>
      </c>
    </row>
    <row r="80" spans="1:1" x14ac:dyDescent="0.25">
      <c r="A80" s="21">
        <v>-0.21712751677852349</v>
      </c>
    </row>
    <row r="81" spans="1:1" x14ac:dyDescent="0.25">
      <c r="A81" s="21">
        <v>-2.8581010582799226E-2</v>
      </c>
    </row>
    <row r="82" spans="1:1" x14ac:dyDescent="0.25">
      <c r="A82" s="21">
        <v>-2.291265015571704E-2</v>
      </c>
    </row>
    <row r="83" spans="1:1" x14ac:dyDescent="0.25">
      <c r="A83" s="21">
        <v>-1.7235590374930051E-2</v>
      </c>
    </row>
    <row r="84" spans="1:1" x14ac:dyDescent="0.25">
      <c r="A84" s="21">
        <v>2.4722792607802874E-2</v>
      </c>
    </row>
    <row r="85" spans="1:1" x14ac:dyDescent="0.25">
      <c r="A85" s="15" t="s">
        <v>139</v>
      </c>
    </row>
    <row r="86" spans="1:1" x14ac:dyDescent="0.25">
      <c r="A86" s="21" t="s">
        <v>122</v>
      </c>
    </row>
    <row r="87" spans="1:1" x14ac:dyDescent="0.25">
      <c r="A87" s="15" t="s">
        <v>65</v>
      </c>
    </row>
    <row r="88" spans="1:1" x14ac:dyDescent="0.25">
      <c r="A88" s="21">
        <v>-0.29567888593078023</v>
      </c>
    </row>
    <row r="89" spans="1:1" x14ac:dyDescent="0.25">
      <c r="A89" s="21">
        <v>-0.16280961483710904</v>
      </c>
    </row>
    <row r="90" spans="1:1" x14ac:dyDescent="0.25">
      <c r="A90" s="21">
        <v>5.207667731629393E-2</v>
      </c>
    </row>
    <row r="91" spans="1:1" x14ac:dyDescent="0.25">
      <c r="A91" s="15" t="s">
        <v>67</v>
      </c>
    </row>
    <row r="92" spans="1:1" x14ac:dyDescent="0.25">
      <c r="A92" s="21">
        <v>-0.32786754756029612</v>
      </c>
    </row>
    <row r="93" spans="1:1" x14ac:dyDescent="0.25">
      <c r="A93" s="15" t="s">
        <v>95</v>
      </c>
    </row>
    <row r="94" spans="1:1" x14ac:dyDescent="0.25">
      <c r="A94" s="21">
        <v>-0.13929530385226588</v>
      </c>
    </row>
    <row r="95" spans="1:1" x14ac:dyDescent="0.25">
      <c r="A95" s="15" t="s">
        <v>70</v>
      </c>
    </row>
    <row r="96" spans="1:1" x14ac:dyDescent="0.25">
      <c r="A96" s="21">
        <v>-0.19951539883950775</v>
      </c>
    </row>
    <row r="97" spans="1:1" x14ac:dyDescent="0.25">
      <c r="A97" s="21">
        <v>-0.1019147621988882</v>
      </c>
    </row>
    <row r="98" spans="1:1" x14ac:dyDescent="0.25">
      <c r="A98" s="21">
        <v>-6.3164407446988022E-2</v>
      </c>
    </row>
    <row r="99" spans="1:1" x14ac:dyDescent="0.25">
      <c r="A99" s="15" t="s">
        <v>91</v>
      </c>
    </row>
    <row r="100" spans="1:1" x14ac:dyDescent="0.25">
      <c r="A100" s="21">
        <v>-0.19658871846450424</v>
      </c>
    </row>
    <row r="101" spans="1:1" x14ac:dyDescent="0.25">
      <c r="A101" s="21">
        <v>-0.15471698113207547</v>
      </c>
    </row>
    <row r="102" spans="1:1" x14ac:dyDescent="0.25">
      <c r="A102" s="15" t="s">
        <v>66</v>
      </c>
    </row>
    <row r="103" spans="1:1" x14ac:dyDescent="0.25">
      <c r="A103" s="21">
        <v>-0.26070953890195275</v>
      </c>
    </row>
    <row r="104" spans="1:1" x14ac:dyDescent="0.25">
      <c r="A104" s="21">
        <v>-0.15996984792868379</v>
      </c>
    </row>
    <row r="105" spans="1:1" x14ac:dyDescent="0.25">
      <c r="A105" s="21">
        <v>-6.4676285362033917E-2</v>
      </c>
    </row>
    <row r="106" spans="1:1" x14ac:dyDescent="0.25">
      <c r="A106" s="15" t="s">
        <v>77</v>
      </c>
    </row>
    <row r="107" spans="1:1" x14ac:dyDescent="0.25">
      <c r="A107" s="21">
        <v>-0.22478374572520621</v>
      </c>
    </row>
    <row r="108" spans="1:1" x14ac:dyDescent="0.25">
      <c r="A108" s="15" t="s">
        <v>89</v>
      </c>
    </row>
    <row r="109" spans="1:1" x14ac:dyDescent="0.25">
      <c r="A109" s="21">
        <v>-0.22855276053577261</v>
      </c>
    </row>
    <row r="110" spans="1:1" x14ac:dyDescent="0.25">
      <c r="A110" s="21">
        <v>-3.5052562417871219E-2</v>
      </c>
    </row>
    <row r="111" spans="1:1" x14ac:dyDescent="0.25">
      <c r="A111" s="15" t="s">
        <v>102</v>
      </c>
    </row>
    <row r="112" spans="1:1" x14ac:dyDescent="0.25">
      <c r="A112" s="21">
        <v>-0.13934426229508196</v>
      </c>
    </row>
    <row r="113" spans="1:1" x14ac:dyDescent="0.25">
      <c r="A113" s="15" t="s">
        <v>72</v>
      </c>
    </row>
    <row r="114" spans="1:1" x14ac:dyDescent="0.25">
      <c r="A114" s="21">
        <v>-0.33066098287596579</v>
      </c>
    </row>
    <row r="115" spans="1:1" x14ac:dyDescent="0.25">
      <c r="A115" s="21">
        <v>-0.31686734848103176</v>
      </c>
    </row>
    <row r="116" spans="1:1" x14ac:dyDescent="0.25">
      <c r="A116" s="21">
        <v>-5.9491505427088247E-2</v>
      </c>
    </row>
    <row r="117" spans="1:1" x14ac:dyDescent="0.25">
      <c r="A117" s="21">
        <v>0.60517613227893596</v>
      </c>
    </row>
    <row r="118" spans="1:1" x14ac:dyDescent="0.25">
      <c r="A118" s="15" t="s">
        <v>101</v>
      </c>
    </row>
    <row r="119" spans="1:1" x14ac:dyDescent="0.25">
      <c r="A119" s="21">
        <v>-9.1451292246520877E-2</v>
      </c>
    </row>
    <row r="120" spans="1:1" x14ac:dyDescent="0.25">
      <c r="A120" s="15" t="s">
        <v>68</v>
      </c>
    </row>
    <row r="121" spans="1:1" x14ac:dyDescent="0.25">
      <c r="A121" s="21">
        <v>-0.36205316223648032</v>
      </c>
    </row>
    <row r="122" spans="1:1" x14ac:dyDescent="0.25">
      <c r="A122" s="15" t="s">
        <v>78</v>
      </c>
    </row>
    <row r="123" spans="1:1" x14ac:dyDescent="0.25">
      <c r="A123" s="21">
        <v>-0.2482204486626402</v>
      </c>
    </row>
    <row r="124" spans="1:1" x14ac:dyDescent="0.25">
      <c r="A124" s="21">
        <v>-9.9994666951095948E-2</v>
      </c>
    </row>
    <row r="125" spans="1:1" x14ac:dyDescent="0.25">
      <c r="A125" s="21">
        <v>-6.9952459493548072E-2</v>
      </c>
    </row>
    <row r="126" spans="1:1" x14ac:dyDescent="0.25">
      <c r="A126" s="15" t="s">
        <v>138</v>
      </c>
    </row>
    <row r="127" spans="1:1" x14ac:dyDescent="0.25">
      <c r="A127" s="21" t="s">
        <v>122</v>
      </c>
    </row>
    <row r="128" spans="1:1" x14ac:dyDescent="0.25">
      <c r="A128" s="15" t="s">
        <v>85</v>
      </c>
    </row>
    <row r="129" spans="1:1" x14ac:dyDescent="0.25">
      <c r="A129" s="21">
        <v>-0.19414265470004724</v>
      </c>
    </row>
    <row r="130" spans="1:1" x14ac:dyDescent="0.25">
      <c r="A130" s="21">
        <v>-0.14050642713334366</v>
      </c>
    </row>
    <row r="131" spans="1:1" x14ac:dyDescent="0.25">
      <c r="A131" s="21">
        <v>-7.3547566495828817E-2</v>
      </c>
    </row>
    <row r="132" spans="1:1" x14ac:dyDescent="0.25">
      <c r="A132" s="21">
        <v>-1.5171288743882546E-2</v>
      </c>
    </row>
    <row r="133" spans="1:1" x14ac:dyDescent="0.25">
      <c r="A133" s="15" t="s">
        <v>84</v>
      </c>
    </row>
    <row r="134" spans="1:1" x14ac:dyDescent="0.25">
      <c r="A134" s="21">
        <v>-9.4824581784386616E-2</v>
      </c>
    </row>
    <row r="135" spans="1:1" x14ac:dyDescent="0.25">
      <c r="A135" s="21">
        <v>-7.6704884748596686E-2</v>
      </c>
    </row>
    <row r="136" spans="1:1" x14ac:dyDescent="0.25">
      <c r="A136" s="15" t="s">
        <v>97</v>
      </c>
    </row>
    <row r="137" spans="1:1" x14ac:dyDescent="0.25">
      <c r="A137" s="21">
        <v>-0.21602355493568884</v>
      </c>
    </row>
    <row r="138" spans="1:1" x14ac:dyDescent="0.25">
      <c r="A138" s="15" t="s">
        <v>76</v>
      </c>
    </row>
    <row r="139" spans="1:1" x14ac:dyDescent="0.25">
      <c r="A139" s="21">
        <v>-0.53948825552252722</v>
      </c>
    </row>
    <row r="140" spans="1:1" x14ac:dyDescent="0.25">
      <c r="A140" s="15" t="s">
        <v>87</v>
      </c>
    </row>
    <row r="141" spans="1:1" x14ac:dyDescent="0.25">
      <c r="A141" s="21">
        <v>-0.15220777198037536</v>
      </c>
    </row>
    <row r="142" spans="1:1" x14ac:dyDescent="0.25">
      <c r="A142" s="21">
        <v>-7.8063309551845955E-2</v>
      </c>
    </row>
    <row r="143" spans="1:1" x14ac:dyDescent="0.25">
      <c r="A143" s="15" t="s">
        <v>142</v>
      </c>
    </row>
    <row r="144" spans="1:1" x14ac:dyDescent="0.25">
      <c r="A144" s="21" t="s">
        <v>122</v>
      </c>
    </row>
    <row r="145" spans="1:1" x14ac:dyDescent="0.25">
      <c r="A145" s="15" t="s">
        <v>141</v>
      </c>
    </row>
    <row r="146" spans="1:1" x14ac:dyDescent="0.25">
      <c r="A146" s="21" t="s">
        <v>122</v>
      </c>
    </row>
    <row r="147" spans="1:1" x14ac:dyDescent="0.25">
      <c r="A147" s="15" t="s">
        <v>140</v>
      </c>
    </row>
    <row r="148" spans="1:1" x14ac:dyDescent="0.25">
      <c r="A148" s="21" t="s">
        <v>122</v>
      </c>
    </row>
    <row r="149" spans="1:1" x14ac:dyDescent="0.25">
      <c r="A149" s="15" t="s">
        <v>133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DC8B4-4384-462A-8D88-1322EEAB2F3F}">
  <dimension ref="A1:Q4"/>
  <sheetViews>
    <sheetView workbookViewId="0">
      <selection activeCell="A3" sqref="A3:Q4"/>
    </sheetView>
  </sheetViews>
  <sheetFormatPr defaultRowHeight="15" x14ac:dyDescent="0.25"/>
  <cols>
    <col min="1" max="1" width="9.85546875" bestFit="1" customWidth="1"/>
    <col min="2" max="2" width="17.85546875" bestFit="1" customWidth="1"/>
    <col min="3" max="3" width="10.7109375" bestFit="1" customWidth="1"/>
    <col min="4" max="4" width="13.7109375" bestFit="1" customWidth="1"/>
    <col min="5" max="5" width="17.28515625" bestFit="1" customWidth="1"/>
    <col min="6" max="6" width="16.85546875" bestFit="1" customWidth="1"/>
    <col min="7" max="7" width="13.5703125" bestFit="1" customWidth="1"/>
    <col min="8" max="8" width="12.140625" bestFit="1" customWidth="1"/>
    <col min="9" max="9" width="20.28515625" bestFit="1" customWidth="1"/>
    <col min="10" max="10" width="22.85546875" bestFit="1" customWidth="1"/>
    <col min="11" max="11" width="12.28515625" bestFit="1" customWidth="1"/>
    <col min="12" max="13" width="14.28515625" bestFit="1" customWidth="1"/>
    <col min="14" max="14" width="18.140625" bestFit="1" customWidth="1"/>
    <col min="15" max="15" width="25.42578125" bestFit="1" customWidth="1"/>
    <col min="16" max="16" width="17.140625" bestFit="1" customWidth="1"/>
    <col min="17" max="17" width="19.7109375" bestFit="1" customWidth="1"/>
  </cols>
  <sheetData>
    <row r="1" spans="1:17" x14ac:dyDescent="0.25">
      <c r="A1" s="23" t="s">
        <v>154</v>
      </c>
    </row>
    <row r="3" spans="1:17" x14ac:dyDescent="0.25">
      <c r="A3" t="s">
        <v>145</v>
      </c>
      <c r="B3" t="s">
        <v>110</v>
      </c>
      <c r="C3" t="s">
        <v>111</v>
      </c>
      <c r="D3" t="s">
        <v>114</v>
      </c>
      <c r="E3" t="s">
        <v>126</v>
      </c>
      <c r="F3" t="s">
        <v>125</v>
      </c>
      <c r="G3" t="s">
        <v>146</v>
      </c>
      <c r="H3" t="s">
        <v>123</v>
      </c>
      <c r="I3" t="s">
        <v>149</v>
      </c>
      <c r="J3" t="s">
        <v>147</v>
      </c>
      <c r="K3" t="s">
        <v>128</v>
      </c>
      <c r="L3" t="s">
        <v>129</v>
      </c>
      <c r="M3" t="s">
        <v>119</v>
      </c>
      <c r="N3" t="s">
        <v>127</v>
      </c>
      <c r="O3" t="s">
        <v>148</v>
      </c>
      <c r="P3" t="s">
        <v>130</v>
      </c>
      <c r="Q3" t="s">
        <v>131</v>
      </c>
    </row>
    <row r="4" spans="1:17" x14ac:dyDescent="0.25">
      <c r="A4" t="s">
        <v>62</v>
      </c>
      <c r="B4" t="s">
        <v>93</v>
      </c>
      <c r="C4" t="s">
        <v>108</v>
      </c>
      <c r="D4" t="s">
        <v>61</v>
      </c>
      <c r="E4" t="s">
        <v>112</v>
      </c>
      <c r="F4">
        <v>19953</v>
      </c>
      <c r="G4">
        <v>21184</v>
      </c>
      <c r="H4" t="s">
        <v>120</v>
      </c>
      <c r="I4" t="s">
        <v>112</v>
      </c>
      <c r="J4">
        <v>19639</v>
      </c>
      <c r="K4">
        <v>-1545</v>
      </c>
      <c r="L4">
        <v>-7.2932401812688827E-2</v>
      </c>
      <c r="M4" t="s">
        <v>121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FCA79-EB88-4BFA-B3D1-07A882C3481A}">
  <dimension ref="A1:Q6"/>
  <sheetViews>
    <sheetView workbookViewId="0">
      <selection activeCell="A3" sqref="A3:Q6"/>
    </sheetView>
  </sheetViews>
  <sheetFormatPr defaultRowHeight="15" x14ac:dyDescent="0.25"/>
  <cols>
    <col min="1" max="1" width="9.85546875" bestFit="1" customWidth="1"/>
    <col min="2" max="2" width="17.85546875" bestFit="1" customWidth="1"/>
    <col min="3" max="3" width="10.7109375" bestFit="1" customWidth="1"/>
    <col min="4" max="4" width="13.7109375" bestFit="1" customWidth="1"/>
    <col min="5" max="5" width="17.28515625" bestFit="1" customWidth="1"/>
    <col min="6" max="6" width="16.85546875" bestFit="1" customWidth="1"/>
    <col min="7" max="7" width="13.5703125" bestFit="1" customWidth="1"/>
    <col min="8" max="8" width="12.140625" bestFit="1" customWidth="1"/>
    <col min="9" max="9" width="20.28515625" bestFit="1" customWidth="1"/>
    <col min="10" max="10" width="22.85546875" bestFit="1" customWidth="1"/>
    <col min="11" max="11" width="12.28515625" bestFit="1" customWidth="1"/>
    <col min="12" max="13" width="14.28515625" bestFit="1" customWidth="1"/>
    <col min="14" max="14" width="18.140625" bestFit="1" customWidth="1"/>
    <col min="15" max="15" width="25.42578125" bestFit="1" customWidth="1"/>
    <col min="16" max="16" width="17.140625" bestFit="1" customWidth="1"/>
    <col min="17" max="17" width="19.7109375" bestFit="1" customWidth="1"/>
  </cols>
  <sheetData>
    <row r="1" spans="1:17" x14ac:dyDescent="0.25">
      <c r="A1" s="23" t="s">
        <v>155</v>
      </c>
    </row>
    <row r="3" spans="1:17" x14ac:dyDescent="0.25">
      <c r="A3" t="s">
        <v>145</v>
      </c>
      <c r="B3" t="s">
        <v>110</v>
      </c>
      <c r="C3" t="s">
        <v>111</v>
      </c>
      <c r="D3" t="s">
        <v>114</v>
      </c>
      <c r="E3" t="s">
        <v>126</v>
      </c>
      <c r="F3" t="s">
        <v>125</v>
      </c>
      <c r="G3" t="s">
        <v>146</v>
      </c>
      <c r="H3" t="s">
        <v>123</v>
      </c>
      <c r="I3" t="s">
        <v>149</v>
      </c>
      <c r="J3" t="s">
        <v>147</v>
      </c>
      <c r="K3" t="s">
        <v>128</v>
      </c>
      <c r="L3" t="s">
        <v>129</v>
      </c>
      <c r="M3" t="s">
        <v>119</v>
      </c>
      <c r="N3" t="s">
        <v>127</v>
      </c>
      <c r="O3" t="s">
        <v>148</v>
      </c>
      <c r="P3" t="s">
        <v>130</v>
      </c>
      <c r="Q3" t="s">
        <v>131</v>
      </c>
    </row>
    <row r="4" spans="1:17" x14ac:dyDescent="0.25">
      <c r="A4" t="s">
        <v>62</v>
      </c>
      <c r="B4" t="s">
        <v>93</v>
      </c>
      <c r="C4" t="s">
        <v>108</v>
      </c>
      <c r="D4" t="s">
        <v>61</v>
      </c>
      <c r="E4" t="s">
        <v>112</v>
      </c>
      <c r="F4">
        <v>19953</v>
      </c>
      <c r="G4">
        <v>21184</v>
      </c>
      <c r="H4" t="s">
        <v>120</v>
      </c>
      <c r="I4" t="s">
        <v>112</v>
      </c>
      <c r="J4">
        <v>19639</v>
      </c>
      <c r="K4">
        <v>-1545</v>
      </c>
      <c r="L4">
        <v>-7.2932401812688827E-2</v>
      </c>
      <c r="M4" t="s">
        <v>121</v>
      </c>
    </row>
    <row r="5" spans="1:17" x14ac:dyDescent="0.25">
      <c r="A5" t="s">
        <v>62</v>
      </c>
      <c r="B5" t="s">
        <v>66</v>
      </c>
      <c r="C5" t="s">
        <v>106</v>
      </c>
      <c r="D5" t="s">
        <v>61</v>
      </c>
      <c r="E5" t="s">
        <v>112</v>
      </c>
      <c r="F5">
        <v>28746</v>
      </c>
      <c r="G5">
        <v>30011</v>
      </c>
      <c r="H5" t="s">
        <v>120</v>
      </c>
      <c r="I5" t="s">
        <v>112</v>
      </c>
      <c r="J5">
        <v>28070</v>
      </c>
      <c r="K5">
        <v>-1941</v>
      </c>
      <c r="L5">
        <v>-6.4676285362033917E-2</v>
      </c>
      <c r="M5" t="s">
        <v>121</v>
      </c>
    </row>
    <row r="6" spans="1:17" x14ac:dyDescent="0.25">
      <c r="A6" t="s">
        <v>62</v>
      </c>
      <c r="B6" t="s">
        <v>104</v>
      </c>
      <c r="C6" t="s">
        <v>107</v>
      </c>
      <c r="D6" t="s">
        <v>61</v>
      </c>
      <c r="E6" t="s">
        <v>112</v>
      </c>
      <c r="F6">
        <v>9854</v>
      </c>
      <c r="G6">
        <v>11244</v>
      </c>
      <c r="H6" t="s">
        <v>120</v>
      </c>
      <c r="I6" t="s">
        <v>112</v>
      </c>
      <c r="J6">
        <v>11420</v>
      </c>
      <c r="K6">
        <v>176</v>
      </c>
      <c r="L6">
        <v>1.5652792600498042E-2</v>
      </c>
      <c r="M6" t="s">
        <v>121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B072F-23DE-408D-B8CA-4F56C02EEFF9}">
  <dimension ref="A1:Q4"/>
  <sheetViews>
    <sheetView workbookViewId="0">
      <selection activeCell="A3" sqref="A3:Q4"/>
    </sheetView>
  </sheetViews>
  <sheetFormatPr defaultRowHeight="15" x14ac:dyDescent="0.25"/>
  <cols>
    <col min="1" max="1" width="9.85546875" bestFit="1" customWidth="1"/>
    <col min="2" max="2" width="17.85546875" bestFit="1" customWidth="1"/>
    <col min="3" max="3" width="10.7109375" bestFit="1" customWidth="1"/>
    <col min="4" max="4" width="13.7109375" bestFit="1" customWidth="1"/>
    <col min="5" max="5" width="17.28515625" bestFit="1" customWidth="1"/>
    <col min="6" max="6" width="16.85546875" bestFit="1" customWidth="1"/>
    <col min="7" max="7" width="13.5703125" bestFit="1" customWidth="1"/>
    <col min="8" max="8" width="12.140625" bestFit="1" customWidth="1"/>
    <col min="9" max="9" width="20.28515625" bestFit="1" customWidth="1"/>
    <col min="10" max="10" width="22.85546875" bestFit="1" customWidth="1"/>
    <col min="11" max="11" width="12.28515625" bestFit="1" customWidth="1"/>
    <col min="12" max="13" width="14.28515625" bestFit="1" customWidth="1"/>
    <col min="14" max="14" width="18.140625" bestFit="1" customWidth="1"/>
    <col min="15" max="15" width="25.42578125" bestFit="1" customWidth="1"/>
    <col min="16" max="16" width="17.140625" bestFit="1" customWidth="1"/>
    <col min="17" max="17" width="19.7109375" bestFit="1" customWidth="1"/>
  </cols>
  <sheetData>
    <row r="1" spans="1:17" x14ac:dyDescent="0.25">
      <c r="A1" s="23" t="s">
        <v>154</v>
      </c>
    </row>
    <row r="3" spans="1:17" x14ac:dyDescent="0.25">
      <c r="A3" t="s">
        <v>145</v>
      </c>
      <c r="B3" t="s">
        <v>110</v>
      </c>
      <c r="C3" t="s">
        <v>111</v>
      </c>
      <c r="D3" t="s">
        <v>114</v>
      </c>
      <c r="E3" t="s">
        <v>126</v>
      </c>
      <c r="F3" t="s">
        <v>125</v>
      </c>
      <c r="G3" t="s">
        <v>146</v>
      </c>
      <c r="H3" t="s">
        <v>123</v>
      </c>
      <c r="I3" t="s">
        <v>149</v>
      </c>
      <c r="J3" t="s">
        <v>147</v>
      </c>
      <c r="K3" t="s">
        <v>128</v>
      </c>
      <c r="L3" t="s">
        <v>129</v>
      </c>
      <c r="M3" t="s">
        <v>119</v>
      </c>
      <c r="N3" t="s">
        <v>127</v>
      </c>
      <c r="O3" t="s">
        <v>148</v>
      </c>
      <c r="P3" t="s">
        <v>130</v>
      </c>
      <c r="Q3" t="s">
        <v>131</v>
      </c>
    </row>
    <row r="4" spans="1:17" x14ac:dyDescent="0.25">
      <c r="A4" t="s">
        <v>62</v>
      </c>
      <c r="B4" t="s">
        <v>93</v>
      </c>
      <c r="C4" t="s">
        <v>108</v>
      </c>
      <c r="D4" t="s">
        <v>61</v>
      </c>
      <c r="E4" t="s">
        <v>112</v>
      </c>
      <c r="F4">
        <v>19953</v>
      </c>
      <c r="G4">
        <v>21184</v>
      </c>
      <c r="H4" t="s">
        <v>120</v>
      </c>
      <c r="I4" t="s">
        <v>112</v>
      </c>
      <c r="J4">
        <v>19639</v>
      </c>
      <c r="K4">
        <v>-1545</v>
      </c>
      <c r="L4">
        <v>-7.2932401812688827E-2</v>
      </c>
      <c r="M4" t="s">
        <v>121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6EED1D-0F76-4546-978F-AE1F7CA425E7}">
  <dimension ref="A4:F19"/>
  <sheetViews>
    <sheetView topLeftCell="B1" zoomScaleNormal="100" workbookViewId="0">
      <selection activeCell="D7" sqref="D7:E12"/>
    </sheetView>
  </sheetViews>
  <sheetFormatPr defaultRowHeight="15" x14ac:dyDescent="0.25"/>
  <cols>
    <col min="1" max="1" width="20.28515625" bestFit="1" customWidth="1"/>
    <col min="2" max="2" width="22.28515625" bestFit="1" customWidth="1"/>
    <col min="4" max="4" width="41.5703125" bestFit="1" customWidth="1"/>
    <col min="5" max="5" width="22.28515625" bestFit="1" customWidth="1"/>
    <col min="6" max="6" width="27.5703125" bestFit="1" customWidth="1"/>
    <col min="7" max="7" width="8" bestFit="1" customWidth="1"/>
    <col min="8" max="8" width="6.28515625" bestFit="1" customWidth="1"/>
    <col min="9" max="10" width="8" bestFit="1" customWidth="1"/>
    <col min="11" max="11" width="7" bestFit="1" customWidth="1"/>
    <col min="12" max="12" width="8" bestFit="1" customWidth="1"/>
    <col min="13" max="13" width="7.28515625" bestFit="1" customWidth="1"/>
    <col min="14" max="15" width="8" bestFit="1" customWidth="1"/>
    <col min="16" max="16" width="6.28515625" bestFit="1" customWidth="1"/>
    <col min="17" max="23" width="8" bestFit="1" customWidth="1"/>
    <col min="24" max="24" width="7.28515625" bestFit="1" customWidth="1"/>
    <col min="25" max="25" width="6.28515625" bestFit="1" customWidth="1"/>
    <col min="26" max="26" width="8" bestFit="1" customWidth="1"/>
    <col min="27" max="28" width="6.28515625" bestFit="1" customWidth="1"/>
    <col min="29" max="29" width="8" bestFit="1" customWidth="1"/>
    <col min="30" max="30" width="6.28515625" bestFit="1" customWidth="1"/>
    <col min="31" max="31" width="7.28515625" bestFit="1" customWidth="1"/>
    <col min="32" max="32" width="8" bestFit="1" customWidth="1"/>
    <col min="33" max="33" width="7" bestFit="1" customWidth="1"/>
    <col min="34" max="36" width="8" bestFit="1" customWidth="1"/>
    <col min="37" max="37" width="7" bestFit="1" customWidth="1"/>
    <col min="38" max="38" width="7.28515625" bestFit="1" customWidth="1"/>
    <col min="39" max="39" width="6.140625" bestFit="1" customWidth="1"/>
    <col min="40" max="40" width="6.28515625" bestFit="1" customWidth="1"/>
    <col min="41" max="42" width="8" bestFit="1" customWidth="1"/>
    <col min="43" max="43" width="7.5703125" bestFit="1" customWidth="1"/>
    <col min="44" max="48" width="8" bestFit="1" customWidth="1"/>
    <col min="49" max="49" width="6.28515625" bestFit="1" customWidth="1"/>
    <col min="50" max="50" width="8" bestFit="1" customWidth="1"/>
    <col min="51" max="51" width="7.5703125" bestFit="1" customWidth="1"/>
    <col min="52" max="53" width="8" bestFit="1" customWidth="1"/>
    <col min="54" max="54" width="6.28515625" bestFit="1" customWidth="1"/>
    <col min="55" max="56" width="7" bestFit="1" customWidth="1"/>
    <col min="57" max="62" width="8" bestFit="1" customWidth="1"/>
    <col min="63" max="64" width="7" bestFit="1" customWidth="1"/>
    <col min="65" max="65" width="8" bestFit="1" customWidth="1"/>
    <col min="66" max="66" width="7" bestFit="1" customWidth="1"/>
    <col min="67" max="67" width="6.28515625" bestFit="1" customWidth="1"/>
    <col min="68" max="71" width="7" bestFit="1" customWidth="1"/>
    <col min="72" max="72" width="8" bestFit="1" customWidth="1"/>
    <col min="73" max="73" width="6.28515625" bestFit="1" customWidth="1"/>
    <col min="74" max="77" width="8" bestFit="1" customWidth="1"/>
    <col min="78" max="78" width="7.28515625" bestFit="1" customWidth="1"/>
    <col min="79" max="79" width="6.140625" bestFit="1" customWidth="1"/>
    <col min="80" max="80" width="6.28515625" bestFit="1" customWidth="1"/>
    <col min="81" max="84" width="8" bestFit="1" customWidth="1"/>
    <col min="85" max="85" width="7.5703125" bestFit="1" customWidth="1"/>
    <col min="86" max="87" width="7" bestFit="1" customWidth="1"/>
    <col min="88" max="88" width="6.28515625" bestFit="1" customWidth="1"/>
    <col min="89" max="89" width="7" bestFit="1" customWidth="1"/>
    <col min="90" max="90" width="7.28515625" bestFit="1" customWidth="1"/>
    <col min="91" max="91" width="6.28515625" bestFit="1" customWidth="1"/>
    <col min="92" max="92" width="8" bestFit="1" customWidth="1"/>
    <col min="93" max="93" width="7" bestFit="1" customWidth="1"/>
    <col min="94" max="96" width="8" bestFit="1" customWidth="1"/>
    <col min="97" max="97" width="7" bestFit="1" customWidth="1"/>
    <col min="98" max="98" width="6.28515625" bestFit="1" customWidth="1"/>
    <col min="99" max="99" width="7.5703125" bestFit="1" customWidth="1"/>
    <col min="100" max="100" width="11.28515625" bestFit="1" customWidth="1"/>
  </cols>
  <sheetData>
    <row r="4" spans="1:6" x14ac:dyDescent="0.25">
      <c r="D4" s="26"/>
      <c r="E4" s="26"/>
    </row>
    <row r="5" spans="1:6" x14ac:dyDescent="0.25">
      <c r="A5" s="14" t="s">
        <v>128</v>
      </c>
      <c r="B5" t="s">
        <v>152</v>
      </c>
      <c r="D5" s="14" t="s">
        <v>130</v>
      </c>
      <c r="E5" t="s">
        <v>152</v>
      </c>
    </row>
    <row r="6" spans="1:6" x14ac:dyDescent="0.25">
      <c r="A6" s="26" t="s">
        <v>153</v>
      </c>
      <c r="B6" s="26"/>
      <c r="D6" s="26" t="s">
        <v>156</v>
      </c>
      <c r="E6" s="26"/>
    </row>
    <row r="7" spans="1:6" x14ac:dyDescent="0.25">
      <c r="A7" s="14" t="s">
        <v>149</v>
      </c>
      <c r="B7" t="s">
        <v>144</v>
      </c>
      <c r="D7" s="14" t="s">
        <v>157</v>
      </c>
      <c r="E7" t="s">
        <v>144</v>
      </c>
      <c r="F7" t="s">
        <v>134</v>
      </c>
    </row>
    <row r="8" spans="1:6" x14ac:dyDescent="0.25">
      <c r="A8" s="15" t="s">
        <v>112</v>
      </c>
      <c r="B8" s="19">
        <v>-0.14981365345700823</v>
      </c>
      <c r="D8" s="15" t="s">
        <v>150</v>
      </c>
      <c r="E8" s="19">
        <v>-0.1498136534570082</v>
      </c>
      <c r="F8" s="19">
        <v>-0.14585627626762065</v>
      </c>
    </row>
    <row r="9" spans="1:6" x14ac:dyDescent="0.25">
      <c r="A9" s="15" t="s">
        <v>151</v>
      </c>
      <c r="B9" s="19" t="e">
        <v>#DIV/0!</v>
      </c>
      <c r="D9" s="21" t="s">
        <v>112</v>
      </c>
      <c r="E9" s="19">
        <v>-0.17529578555663644</v>
      </c>
      <c r="F9" s="19">
        <v>-0.21487094694745915</v>
      </c>
    </row>
    <row r="10" spans="1:6" x14ac:dyDescent="0.25">
      <c r="A10" s="15" t="s">
        <v>133</v>
      </c>
      <c r="B10" s="19">
        <v>-0.14981365345700823</v>
      </c>
      <c r="D10" s="21" t="s">
        <v>124</v>
      </c>
      <c r="E10" s="19">
        <v>-0.20731728112308084</v>
      </c>
      <c r="F10" s="19">
        <v>-0.23801079964176464</v>
      </c>
    </row>
    <row r="11" spans="1:6" x14ac:dyDescent="0.25">
      <c r="D11" s="21" t="s">
        <v>113</v>
      </c>
      <c r="E11" s="19">
        <v>-8.0475241275313941E-2</v>
      </c>
      <c r="F11" s="19">
        <v>3.2448493297090326E-2</v>
      </c>
    </row>
    <row r="12" spans="1:6" x14ac:dyDescent="0.25">
      <c r="D12" s="15" t="s">
        <v>133</v>
      </c>
      <c r="E12" s="19">
        <v>-0.1498136534570082</v>
      </c>
      <c r="F12" s="19">
        <v>-0.14585627626762065</v>
      </c>
    </row>
    <row r="19" hidden="1" x14ac:dyDescent="0.25"/>
  </sheetData>
  <mergeCells count="3">
    <mergeCell ref="D4:E4"/>
    <mergeCell ref="A6:B6"/>
    <mergeCell ref="D6:E6"/>
  </mergeCells>
  <pageMargins left="0.7" right="0.7" top="0.75" bottom="0.75" header="0.3" footer="0.3"/>
  <pageSetup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77E4E-E673-4721-80EE-6A9A3DDD5AEA}">
  <dimension ref="A1:R148"/>
  <sheetViews>
    <sheetView zoomScale="70" zoomScaleNormal="70" workbookViewId="0">
      <pane ySplit="1" topLeftCell="A45" activePane="bottomLeft" state="frozen"/>
      <selection pane="bottomLeft" activeCell="G90" sqref="G90"/>
    </sheetView>
  </sheetViews>
  <sheetFormatPr defaultRowHeight="15" x14ac:dyDescent="0.25"/>
  <cols>
    <col min="1" max="1" width="11.5703125" bestFit="1" customWidth="1"/>
    <col min="2" max="2" width="27.7109375" bestFit="1" customWidth="1"/>
    <col min="3" max="3" width="27.7109375" customWidth="1"/>
    <col min="4" max="4" width="13.5703125" bestFit="1" customWidth="1"/>
    <col min="5" max="5" width="17.85546875" customWidth="1"/>
    <col min="6" max="6" width="22.140625" customWidth="1"/>
    <col min="7" max="7" width="22.42578125" customWidth="1"/>
    <col min="8" max="8" width="17" bestFit="1" customWidth="1"/>
    <col min="9" max="9" width="15.28515625" bestFit="1" customWidth="1"/>
    <col min="10" max="10" width="29.140625" bestFit="1" customWidth="1"/>
    <col min="11" max="11" width="15.42578125" customWidth="1"/>
    <col min="12" max="12" width="17.42578125" bestFit="1" customWidth="1"/>
    <col min="13" max="13" width="18" bestFit="1" customWidth="1"/>
    <col min="14" max="14" width="23.5703125" bestFit="1" customWidth="1"/>
    <col min="15" max="15" width="23.85546875" bestFit="1" customWidth="1"/>
    <col min="16" max="16" width="19.28515625" customWidth="1"/>
    <col min="17" max="17" width="24.85546875" bestFit="1" customWidth="1"/>
  </cols>
  <sheetData>
    <row r="1" spans="1:18" s="5" customFormat="1" ht="18.75" x14ac:dyDescent="0.25">
      <c r="A1" s="7" t="s">
        <v>145</v>
      </c>
      <c r="B1" s="7" t="s">
        <v>110</v>
      </c>
      <c r="C1" s="7" t="s">
        <v>158</v>
      </c>
      <c r="D1" s="7" t="s">
        <v>111</v>
      </c>
      <c r="E1" s="7" t="s">
        <v>114</v>
      </c>
      <c r="F1" s="7" t="s">
        <v>126</v>
      </c>
      <c r="G1" s="7" t="s">
        <v>125</v>
      </c>
      <c r="H1" s="7" t="s">
        <v>146</v>
      </c>
      <c r="I1" s="7" t="s">
        <v>123</v>
      </c>
      <c r="J1" s="7" t="s">
        <v>149</v>
      </c>
      <c r="K1" s="7" t="s">
        <v>147</v>
      </c>
      <c r="L1" s="7" t="s">
        <v>128</v>
      </c>
      <c r="M1" s="7" t="s">
        <v>129</v>
      </c>
      <c r="N1" s="7" t="s">
        <v>119</v>
      </c>
      <c r="O1" s="7" t="s">
        <v>127</v>
      </c>
      <c r="P1" s="7" t="s">
        <v>148</v>
      </c>
      <c r="Q1" s="7" t="s">
        <v>130</v>
      </c>
      <c r="R1" s="7" t="s">
        <v>131</v>
      </c>
    </row>
    <row r="2" spans="1:18" x14ac:dyDescent="0.25">
      <c r="A2" s="2" t="s">
        <v>105</v>
      </c>
      <c r="B2" s="3" t="s">
        <v>65</v>
      </c>
      <c r="C2" s="3">
        <f>COUNTIFS(Table1[Relegated Team], B2, Table1[2 Years After Div], "PL")</f>
        <v>2</v>
      </c>
      <c r="D2" s="3" t="s">
        <v>106</v>
      </c>
      <c r="E2" s="3" t="s">
        <v>115</v>
      </c>
      <c r="F2" s="3" t="s">
        <v>113</v>
      </c>
      <c r="G2" s="9">
        <v>23721</v>
      </c>
      <c r="H2" s="10">
        <v>21910</v>
      </c>
      <c r="I2" s="4" t="s">
        <v>32</v>
      </c>
      <c r="J2" s="4" t="s">
        <v>112</v>
      </c>
      <c r="K2" s="9">
        <v>23051</v>
      </c>
      <c r="L2" s="9">
        <f>Table1[[#This Row],[Attendance year after]]-Table1[[#This Row],[Attendance]]</f>
        <v>1141</v>
      </c>
      <c r="M2" s="17">
        <f>Table1[[#This Row],[Loss/Gain]]/Table1[[#This Row],[Attendance]]</f>
        <v>5.207667731629393E-2</v>
      </c>
      <c r="N2" s="6" t="s">
        <v>33</v>
      </c>
      <c r="O2" s="6" t="s">
        <v>113</v>
      </c>
      <c r="P2" s="10">
        <v>23633</v>
      </c>
      <c r="Q2" s="10">
        <f>Table1[[#This Row],[Attendance 2 years after]]-Table1[[#This Row],[Attendance]]</f>
        <v>1723</v>
      </c>
      <c r="R2" s="11">
        <f>Table1[[#This Row],[Loss/Gain 2yrs.]]/Table1[[#This Row],[Attendance]]</f>
        <v>7.8639890460976719E-2</v>
      </c>
    </row>
    <row r="3" spans="1:18" x14ac:dyDescent="0.25">
      <c r="A3" s="2" t="s">
        <v>105</v>
      </c>
      <c r="B3" s="3" t="s">
        <v>63</v>
      </c>
      <c r="C3" s="3">
        <f>COUNTIFS(Table1[Relegated Team], B3, Table1[2 Years After Div], "PL")</f>
        <v>1</v>
      </c>
      <c r="D3" s="3" t="s">
        <v>107</v>
      </c>
      <c r="E3" s="3" t="s">
        <v>115</v>
      </c>
      <c r="F3" s="3" t="s">
        <v>113</v>
      </c>
      <c r="G3" s="9">
        <v>17618</v>
      </c>
      <c r="H3" s="10">
        <v>15748</v>
      </c>
      <c r="I3" s="4" t="s">
        <v>32</v>
      </c>
      <c r="J3" s="4" t="s">
        <v>112</v>
      </c>
      <c r="K3" s="9">
        <v>15365</v>
      </c>
      <c r="L3" s="9">
        <f>Table1[[#This Row],[Attendance year after]]-Table1[[#This Row],[Attendance]]</f>
        <v>-383</v>
      </c>
      <c r="M3" s="17">
        <f>Table1[[#This Row],[Loss/Gain]]/Table1[[#This Row],[Attendance]]</f>
        <v>-2.4320548641097284E-2</v>
      </c>
      <c r="N3" s="6" t="s">
        <v>33</v>
      </c>
      <c r="O3" s="6" t="s">
        <v>113</v>
      </c>
      <c r="P3" s="10">
        <v>14992</v>
      </c>
      <c r="Q3" s="10">
        <f>Table1[[#This Row],[Attendance 2 years after]]-Table1[[#This Row],[Attendance]]</f>
        <v>-756</v>
      </c>
      <c r="R3" s="11">
        <f>Table1[[#This Row],[Loss/Gain 2yrs.]]/Table1[[#This Row],[Attendance]]</f>
        <v>-4.8006096012192023E-2</v>
      </c>
    </row>
    <row r="4" spans="1:18" x14ac:dyDescent="0.25">
      <c r="A4" s="2" t="s">
        <v>105</v>
      </c>
      <c r="B4" s="3" t="s">
        <v>64</v>
      </c>
      <c r="C4" s="3">
        <f>COUNTIFS(Table1[Relegated Team], B4, Table1[2 Years After Div], "PL")</f>
        <v>1</v>
      </c>
      <c r="D4" s="3" t="s">
        <v>108</v>
      </c>
      <c r="E4" s="3" t="s">
        <v>115</v>
      </c>
      <c r="F4" s="3" t="s">
        <v>112</v>
      </c>
      <c r="G4" s="9">
        <v>14703</v>
      </c>
      <c r="H4" s="10">
        <v>16724</v>
      </c>
      <c r="I4" s="4" t="s">
        <v>32</v>
      </c>
      <c r="J4" s="4" t="s">
        <v>112</v>
      </c>
      <c r="K4" s="9">
        <v>10400</v>
      </c>
      <c r="L4" s="9">
        <f>Table1[[#This Row],[Attendance year after]]-Table1[[#This Row],[Attendance]]</f>
        <v>-6324</v>
      </c>
      <c r="M4" s="17">
        <f>Table1[[#This Row],[Loss/Gain]]/Table1[[#This Row],[Attendance]]</f>
        <v>-0.37813920114805072</v>
      </c>
      <c r="N4" s="6" t="s">
        <v>33</v>
      </c>
      <c r="O4" s="3" t="s">
        <v>112</v>
      </c>
      <c r="P4" s="9">
        <v>18702</v>
      </c>
      <c r="Q4" s="10">
        <f>Table1[[#This Row],[Attendance 2 years after]]-Table1[[#This Row],[Attendance]]</f>
        <v>1978</v>
      </c>
      <c r="R4" s="22">
        <f>Table1[[#This Row],[Loss/Gain 2yrs.]]/Table1[[#This Row],[Attendance]]</f>
        <v>0.1182731403970342</v>
      </c>
    </row>
    <row r="5" spans="1:18" x14ac:dyDescent="0.25">
      <c r="A5" s="2" t="s">
        <v>32</v>
      </c>
      <c r="B5" s="3" t="s">
        <v>66</v>
      </c>
      <c r="C5" s="3">
        <f>COUNTIFS(Table1[Relegated Team], B5, Table1[2 Years After Div], "PL")</f>
        <v>1</v>
      </c>
      <c r="D5" s="3" t="s">
        <v>107</v>
      </c>
      <c r="E5" s="3" t="s">
        <v>116</v>
      </c>
      <c r="F5" s="3" t="s">
        <v>113</v>
      </c>
      <c r="G5" s="9">
        <v>18801</v>
      </c>
      <c r="H5" s="10">
        <v>19562</v>
      </c>
      <c r="I5" s="4" t="s">
        <v>33</v>
      </c>
      <c r="J5" s="4" t="s">
        <v>112</v>
      </c>
      <c r="K5" s="9">
        <v>14462</v>
      </c>
      <c r="L5" s="9">
        <f>Table1[[#This Row],[Attendance year after]]-Table1[[#This Row],[Attendance]]</f>
        <v>-5100</v>
      </c>
      <c r="M5" s="17">
        <f>Table1[[#This Row],[Loss/Gain]]/Table1[[#This Row],[Attendance]]</f>
        <v>-0.26070953890195275</v>
      </c>
      <c r="N5" s="6" t="s">
        <v>34</v>
      </c>
      <c r="O5" s="3" t="s">
        <v>112</v>
      </c>
      <c r="P5" s="10">
        <v>12901</v>
      </c>
      <c r="Q5" s="10">
        <f>Table1[[#This Row],[Attendance 2 years after]]-Table1[[#This Row],[Attendance]]</f>
        <v>-6661</v>
      </c>
      <c r="R5" s="11">
        <f>Table1[[#This Row],[Loss/Gain 2yrs.]]/Table1[[#This Row],[Attendance]]</f>
        <v>-0.34050710561292302</v>
      </c>
    </row>
    <row r="6" spans="1:18" x14ac:dyDescent="0.25">
      <c r="A6" s="2" t="s">
        <v>32</v>
      </c>
      <c r="B6" s="3" t="s">
        <v>67</v>
      </c>
      <c r="C6" s="3">
        <f>COUNTIFS(Table1[Relegated Team], B6, Table1[2 Years After Div], "PL")</f>
        <v>0</v>
      </c>
      <c r="D6" s="3" t="s">
        <v>108</v>
      </c>
      <c r="E6" s="3" t="s">
        <v>116</v>
      </c>
      <c r="F6" s="3" t="s">
        <v>113</v>
      </c>
      <c r="G6" s="9">
        <v>12859</v>
      </c>
      <c r="H6" s="10">
        <v>12563</v>
      </c>
      <c r="I6" s="4" t="s">
        <v>33</v>
      </c>
      <c r="J6" s="4" t="s">
        <v>112</v>
      </c>
      <c r="K6" s="9">
        <v>8444</v>
      </c>
      <c r="L6" s="9">
        <f>Table1[[#This Row],[Attendance year after]]-Table1[[#This Row],[Attendance]]</f>
        <v>-4119</v>
      </c>
      <c r="M6" s="17">
        <f>Table1[[#This Row],[Loss/Gain]]/Table1[[#This Row],[Attendance]]</f>
        <v>-0.32786754756029612</v>
      </c>
      <c r="N6" s="6" t="s">
        <v>34</v>
      </c>
      <c r="O6" s="3" t="s">
        <v>112</v>
      </c>
      <c r="P6" s="10">
        <v>6634</v>
      </c>
      <c r="Q6" s="10">
        <f>Table1[[#This Row],[Attendance 2 years after]]-Table1[[#This Row],[Attendance]]</f>
        <v>-5929</v>
      </c>
      <c r="R6" s="11">
        <f>Table1[[#This Row],[Loss/Gain 2yrs.]]/Table1[[#This Row],[Attendance]]</f>
        <v>-0.47194141526705402</v>
      </c>
    </row>
    <row r="7" spans="1:18" x14ac:dyDescent="0.25">
      <c r="A7" s="2" t="s">
        <v>32</v>
      </c>
      <c r="B7" s="3" t="s">
        <v>68</v>
      </c>
      <c r="C7" s="3">
        <f>COUNTIFS(Table1[Relegated Team], B7, Table1[2 Years After Div], "PL")</f>
        <v>0</v>
      </c>
      <c r="D7" s="3" t="s">
        <v>106</v>
      </c>
      <c r="E7" s="3" t="s">
        <v>116</v>
      </c>
      <c r="F7" s="3" t="s">
        <v>112</v>
      </c>
      <c r="G7" s="9">
        <v>10716</v>
      </c>
      <c r="H7" s="10">
        <v>15274</v>
      </c>
      <c r="I7" s="4" t="s">
        <v>33</v>
      </c>
      <c r="J7" s="4" t="s">
        <v>112</v>
      </c>
      <c r="K7" s="9">
        <v>9744</v>
      </c>
      <c r="L7" s="9">
        <f>Table1[[#This Row],[Attendance year after]]-Table1[[#This Row],[Attendance]]</f>
        <v>-5530</v>
      </c>
      <c r="M7" s="17">
        <f>Table1[[#This Row],[Loss/Gain]]/Table1[[#This Row],[Attendance]]</f>
        <v>-0.36205316223648032</v>
      </c>
      <c r="N7" s="6" t="s">
        <v>34</v>
      </c>
      <c r="O7" s="6" t="s">
        <v>124</v>
      </c>
      <c r="P7" s="10">
        <v>10602</v>
      </c>
      <c r="Q7" s="10">
        <f>Table1[[#This Row],[Attendance 2 years after]]-Table1[[#This Row],[Attendance]]</f>
        <v>-4672</v>
      </c>
      <c r="R7" s="11">
        <f>Table1[[#This Row],[Loss/Gain 2yrs.]]/Table1[[#This Row],[Attendance]]</f>
        <v>-0.30587927196543147</v>
      </c>
    </row>
    <row r="8" spans="1:18" x14ac:dyDescent="0.25">
      <c r="A8" s="2" t="s">
        <v>33</v>
      </c>
      <c r="B8" s="3" t="s">
        <v>83</v>
      </c>
      <c r="C8" s="3">
        <f>COUNTIFS(Table1[Relegated Team], B8, Table1[2 Years After Div], "PL")</f>
        <v>3</v>
      </c>
      <c r="D8" s="3" t="s">
        <v>108</v>
      </c>
      <c r="E8" s="3" t="s">
        <v>117</v>
      </c>
      <c r="F8" s="3" t="s">
        <v>112</v>
      </c>
      <c r="G8" s="9">
        <v>16009</v>
      </c>
      <c r="H8" s="10">
        <v>19532</v>
      </c>
      <c r="I8" s="4" t="s">
        <v>34</v>
      </c>
      <c r="J8" s="4" t="s">
        <v>112</v>
      </c>
      <c r="K8" s="10">
        <v>16530</v>
      </c>
      <c r="L8" s="9">
        <f>Table1[[#This Row],[Attendance year after]]-Table1[[#This Row],[Attendance]]</f>
        <v>-3002</v>
      </c>
      <c r="M8" s="17">
        <f>Table1[[#This Row],[Loss/Gain]]/Table1[[#This Row],[Attendance]]</f>
        <v>-0.15369649805447472</v>
      </c>
      <c r="N8" s="6" t="s">
        <v>35</v>
      </c>
      <c r="O8" s="6" t="s">
        <v>113</v>
      </c>
      <c r="P8" s="10">
        <v>20184</v>
      </c>
      <c r="Q8" s="10">
        <f>Table1[[#This Row],[Attendance 2 years after]]-Table1[[#This Row],[Attendance]]</f>
        <v>652</v>
      </c>
      <c r="R8" s="11">
        <f>Table1[[#This Row],[Loss/Gain 2yrs.]]/Table1[[#This Row],[Attendance]]</f>
        <v>3.3381118165062465E-2</v>
      </c>
    </row>
    <row r="9" spans="1:18" x14ac:dyDescent="0.25">
      <c r="A9" s="2" t="s">
        <v>33</v>
      </c>
      <c r="B9" s="3" t="s">
        <v>63</v>
      </c>
      <c r="C9" s="3">
        <f>COUNTIFS(Table1[Relegated Team], B9, Table1[2 Years After Div], "PL")</f>
        <v>1</v>
      </c>
      <c r="D9" s="3" t="s">
        <v>109</v>
      </c>
      <c r="E9" s="3" t="s">
        <v>117</v>
      </c>
      <c r="F9" s="3" t="s">
        <v>112</v>
      </c>
      <c r="G9" s="9">
        <v>15365</v>
      </c>
      <c r="H9" s="10">
        <v>14992</v>
      </c>
      <c r="I9" s="4" t="s">
        <v>34</v>
      </c>
      <c r="J9" s="4" t="s">
        <v>112</v>
      </c>
      <c r="K9" s="10">
        <v>15248</v>
      </c>
      <c r="L9" s="9">
        <f>Table1[[#This Row],[Attendance year after]]-Table1[[#This Row],[Attendance]]</f>
        <v>256</v>
      </c>
      <c r="M9" s="17">
        <f>Table1[[#This Row],[Loss/Gain]]/Table1[[#This Row],[Attendance]]</f>
        <v>1.7075773745997867E-2</v>
      </c>
      <c r="N9" s="6" t="s">
        <v>35</v>
      </c>
      <c r="O9" s="3" t="s">
        <v>112</v>
      </c>
      <c r="P9" s="10">
        <v>16085</v>
      </c>
      <c r="Q9" s="10">
        <f>Table1[[#This Row],[Attendance 2 years after]]-Table1[[#This Row],[Attendance]]</f>
        <v>1093</v>
      </c>
      <c r="R9" s="22">
        <f>Table1[[#This Row],[Loss/Gain 2yrs.]]/Table1[[#This Row],[Attendance]]</f>
        <v>7.2905549626467447E-2</v>
      </c>
    </row>
    <row r="10" spans="1:18" x14ac:dyDescent="0.25">
      <c r="A10" s="2" t="s">
        <v>33</v>
      </c>
      <c r="B10" s="3" t="s">
        <v>88</v>
      </c>
      <c r="C10" s="3">
        <f>COUNTIFS(Table1[Relegated Team], B10, Table1[2 Years After Div], "PL")</f>
        <v>1</v>
      </c>
      <c r="D10" s="3" t="s">
        <v>107</v>
      </c>
      <c r="E10" s="3" t="s">
        <v>117</v>
      </c>
      <c r="F10" s="3" t="s">
        <v>113</v>
      </c>
      <c r="G10" s="9">
        <v>18164</v>
      </c>
      <c r="H10" s="10">
        <v>18625</v>
      </c>
      <c r="I10" s="4" t="s">
        <v>34</v>
      </c>
      <c r="J10" s="4" t="s">
        <v>112</v>
      </c>
      <c r="K10" s="10">
        <v>14581</v>
      </c>
      <c r="L10" s="9">
        <f>Table1[[#This Row],[Attendance year after]]-Table1[[#This Row],[Attendance]]</f>
        <v>-4044</v>
      </c>
      <c r="M10" s="17">
        <f>Table1[[#This Row],[Loss/Gain]]/Table1[[#This Row],[Attendance]]</f>
        <v>-0.21712751677852349</v>
      </c>
      <c r="N10" s="6" t="s">
        <v>35</v>
      </c>
      <c r="O10" s="3" t="s">
        <v>112</v>
      </c>
      <c r="P10" s="10">
        <v>14719</v>
      </c>
      <c r="Q10" s="10">
        <f>Table1[[#This Row],[Attendance 2 years after]]-Table1[[#This Row],[Attendance]]</f>
        <v>-3906</v>
      </c>
      <c r="R10" s="11">
        <f>Table1[[#This Row],[Loss/Gain 2yrs.]]/Table1[[#This Row],[Attendance]]</f>
        <v>-0.20971812080536914</v>
      </c>
    </row>
    <row r="11" spans="1:18" x14ac:dyDescent="0.25">
      <c r="A11" s="2" t="s">
        <v>33</v>
      </c>
      <c r="B11" s="3" t="s">
        <v>81</v>
      </c>
      <c r="C11" s="3">
        <f>COUNTIFS(Table1[Relegated Team], B11, Table1[2 Years After Div], "PL")</f>
        <v>0</v>
      </c>
      <c r="D11" s="3" t="s">
        <v>106</v>
      </c>
      <c r="E11" s="3" t="s">
        <v>117</v>
      </c>
      <c r="F11" s="3" t="s">
        <v>113</v>
      </c>
      <c r="G11" s="9">
        <v>16382</v>
      </c>
      <c r="H11" s="10">
        <v>16818</v>
      </c>
      <c r="I11" s="4" t="s">
        <v>34</v>
      </c>
      <c r="J11" s="4" t="s">
        <v>112</v>
      </c>
      <c r="K11" s="10">
        <v>12604</v>
      </c>
      <c r="L11" s="9">
        <f>Table1[[#This Row],[Attendance year after]]-Table1[[#This Row],[Attendance]]</f>
        <v>-4214</v>
      </c>
      <c r="M11" s="17">
        <f>Table1[[#This Row],[Loss/Gain]]/Table1[[#This Row],[Attendance]]</f>
        <v>-0.25056487097157809</v>
      </c>
      <c r="N11" s="6" t="s">
        <v>35</v>
      </c>
      <c r="O11" s="3" t="s">
        <v>112</v>
      </c>
      <c r="P11" s="10">
        <v>11953</v>
      </c>
      <c r="Q11" s="10">
        <f>Table1[[#This Row],[Attendance 2 years after]]-Table1[[#This Row],[Attendance]]</f>
        <v>-4865</v>
      </c>
      <c r="R11" s="11">
        <f>Table1[[#This Row],[Loss/Gain 2yrs.]]/Table1[[#This Row],[Attendance]]</f>
        <v>-0.28927339755024378</v>
      </c>
    </row>
    <row r="12" spans="1:18" x14ac:dyDescent="0.25">
      <c r="A12" s="2" t="s">
        <v>34</v>
      </c>
      <c r="B12" s="3" t="s">
        <v>71</v>
      </c>
      <c r="C12" s="3">
        <f>COUNTIFS(Table1[Relegated Team], B12, Table1[2 Years After Div], "PL")</f>
        <v>1</v>
      </c>
      <c r="D12" s="3" t="s">
        <v>106</v>
      </c>
      <c r="E12" s="3" t="s">
        <v>118</v>
      </c>
      <c r="F12" s="3" t="s">
        <v>112</v>
      </c>
      <c r="G12" s="10">
        <v>13029</v>
      </c>
      <c r="H12" s="10">
        <v>18822</v>
      </c>
      <c r="I12" s="4" t="s">
        <v>35</v>
      </c>
      <c r="J12" s="4" t="s">
        <v>112</v>
      </c>
      <c r="K12" s="10">
        <v>15826</v>
      </c>
      <c r="L12" s="9">
        <f>Table1[[#This Row],[Attendance year after]]-Table1[[#This Row],[Attendance]]</f>
        <v>-2996</v>
      </c>
      <c r="M12" s="17">
        <f>Table1[[#This Row],[Loss/Gain]]/Table1[[#This Row],[Attendance]]</f>
        <v>-0.15917543300393158</v>
      </c>
      <c r="N12" s="6" t="s">
        <v>36</v>
      </c>
      <c r="O12" s="6" t="s">
        <v>113</v>
      </c>
      <c r="P12" s="10">
        <v>24352</v>
      </c>
      <c r="Q12" s="10">
        <f>Table1[[#This Row],[Attendance 2 years after]]-Table1[[#This Row],[Attendance]]</f>
        <v>5530</v>
      </c>
      <c r="R12" s="11">
        <f>Table1[[#This Row],[Loss/Gain 2yrs.]]/Table1[[#This Row],[Attendance]]</f>
        <v>0.29380512166613537</v>
      </c>
    </row>
    <row r="13" spans="1:18" x14ac:dyDescent="0.25">
      <c r="A13" s="2" t="s">
        <v>34</v>
      </c>
      <c r="B13" s="3" t="s">
        <v>69</v>
      </c>
      <c r="C13" s="3">
        <f>COUNTIFS(Table1[Relegated Team], B13, Table1[2 Years After Div], "PL")</f>
        <v>1</v>
      </c>
      <c r="D13" s="3" t="s">
        <v>107</v>
      </c>
      <c r="E13" s="3" t="s">
        <v>118</v>
      </c>
      <c r="F13" s="3" t="s">
        <v>113</v>
      </c>
      <c r="G13" s="10">
        <v>22725</v>
      </c>
      <c r="H13" s="10">
        <v>27869</v>
      </c>
      <c r="I13" s="4" t="s">
        <v>35</v>
      </c>
      <c r="J13" s="4" t="s">
        <v>112</v>
      </c>
      <c r="K13" s="10">
        <v>26753</v>
      </c>
      <c r="L13" s="9">
        <f>Table1[[#This Row],[Attendance year after]]-Table1[[#This Row],[Attendance]]</f>
        <v>-1116</v>
      </c>
      <c r="M13" s="17">
        <f>Table1[[#This Row],[Loss/Gain]]/Table1[[#This Row],[Attendance]]</f>
        <v>-4.0044493882091213E-2</v>
      </c>
      <c r="N13" s="6" t="s">
        <v>36</v>
      </c>
      <c r="O13" s="3" t="s">
        <v>112</v>
      </c>
      <c r="P13" s="10">
        <v>28196</v>
      </c>
      <c r="Q13" s="10">
        <f>Table1[[#This Row],[Attendance 2 years after]]-Table1[[#This Row],[Attendance]]</f>
        <v>327</v>
      </c>
      <c r="R13" s="22">
        <f>Table1[[#This Row],[Loss/Gain 2yrs.]]/Table1[[#This Row],[Attendance]]</f>
        <v>1.1733467293408446E-2</v>
      </c>
    </row>
    <row r="14" spans="1:18" x14ac:dyDescent="0.25">
      <c r="A14" s="2" t="s">
        <v>34</v>
      </c>
      <c r="B14" s="3" t="s">
        <v>70</v>
      </c>
      <c r="C14" s="3">
        <f>COUNTIFS(Table1[Relegated Team], B14, Table1[2 Years After Div], "PL")</f>
        <v>1</v>
      </c>
      <c r="D14" s="3" t="s">
        <v>108</v>
      </c>
      <c r="E14" s="3" t="s">
        <v>118</v>
      </c>
      <c r="F14" s="3" t="s">
        <v>113</v>
      </c>
      <c r="G14" s="10">
        <v>14613</v>
      </c>
      <c r="H14" s="10">
        <v>15683</v>
      </c>
      <c r="I14" s="4" t="s">
        <v>35</v>
      </c>
      <c r="J14" s="4" t="s">
        <v>112</v>
      </c>
      <c r="K14" s="10">
        <v>12554</v>
      </c>
      <c r="L14" s="9">
        <f>Table1[[#This Row],[Attendance year after]]-Table1[[#This Row],[Attendance]]</f>
        <v>-3129</v>
      </c>
      <c r="M14" s="17">
        <f>Table1[[#This Row],[Loss/Gain]]/Table1[[#This Row],[Attendance]]</f>
        <v>-0.19951539883950775</v>
      </c>
      <c r="N14" s="6" t="s">
        <v>36</v>
      </c>
      <c r="O14" s="3" t="s">
        <v>112</v>
      </c>
      <c r="P14" s="10">
        <v>13083</v>
      </c>
      <c r="Q14" s="10">
        <f>Table1[[#This Row],[Attendance 2 years after]]-Table1[[#This Row],[Attendance]]</f>
        <v>-2600</v>
      </c>
      <c r="R14" s="11">
        <f>Table1[[#This Row],[Loss/Gain 2yrs.]]/Table1[[#This Row],[Attendance]]</f>
        <v>-0.16578460753682331</v>
      </c>
    </row>
    <row r="15" spans="1:18" x14ac:dyDescent="0.25">
      <c r="A15" s="2" t="s">
        <v>35</v>
      </c>
      <c r="B15" s="3" t="s">
        <v>65</v>
      </c>
      <c r="C15" s="3">
        <f>COUNTIFS(Table1[Relegated Team], B15, Table1[2 Years After Div], "PL")</f>
        <v>2</v>
      </c>
      <c r="D15" s="3" t="s">
        <v>106</v>
      </c>
      <c r="E15" s="2" t="s">
        <v>34</v>
      </c>
      <c r="F15" s="3" t="s">
        <v>113</v>
      </c>
      <c r="G15" s="10">
        <v>25916</v>
      </c>
      <c r="H15" s="10">
        <v>24587</v>
      </c>
      <c r="I15" s="4" t="s">
        <v>36</v>
      </c>
      <c r="J15" s="4" t="s">
        <v>112</v>
      </c>
      <c r="K15" s="10">
        <v>20584</v>
      </c>
      <c r="L15" s="9">
        <f>Table1[[#This Row],[Attendance year after]]-Table1[[#This Row],[Attendance]]</f>
        <v>-4003</v>
      </c>
      <c r="M15" s="17">
        <f>Table1[[#This Row],[Loss/Gain]]/Table1[[#This Row],[Attendance]]</f>
        <v>-0.16280961483710904</v>
      </c>
      <c r="N15" s="6" t="s">
        <v>37</v>
      </c>
      <c r="O15" s="6" t="s">
        <v>113</v>
      </c>
      <c r="P15" s="10">
        <v>24415</v>
      </c>
      <c r="Q15" s="10">
        <f>Table1[[#This Row],[Attendance 2 years after]]-Table1[[#This Row],[Attendance]]</f>
        <v>-172</v>
      </c>
      <c r="R15" s="11">
        <f>Table1[[#This Row],[Loss/Gain 2yrs.]]/Table1[[#This Row],[Attendance]]</f>
        <v>-6.995566762923496E-3</v>
      </c>
    </row>
    <row r="16" spans="1:18" x14ac:dyDescent="0.25">
      <c r="A16" s="2" t="s">
        <v>35</v>
      </c>
      <c r="B16" s="3" t="s">
        <v>64</v>
      </c>
      <c r="C16" s="3">
        <f>COUNTIFS(Table1[Relegated Team], B16, Table1[2 Years After Div], "PL")</f>
        <v>1</v>
      </c>
      <c r="D16" s="3" t="s">
        <v>108</v>
      </c>
      <c r="E16" s="2" t="s">
        <v>34</v>
      </c>
      <c r="F16" s="3" t="s">
        <v>113</v>
      </c>
      <c r="G16" s="10">
        <v>29283</v>
      </c>
      <c r="H16" s="10">
        <v>29848</v>
      </c>
      <c r="I16" s="4" t="s">
        <v>36</v>
      </c>
      <c r="J16" s="4" t="s">
        <v>112</v>
      </c>
      <c r="K16" s="10">
        <v>29994</v>
      </c>
      <c r="L16" s="9">
        <f>Table1[[#This Row],[Attendance year after]]-Table1[[#This Row],[Attendance]]</f>
        <v>146</v>
      </c>
      <c r="M16" s="17">
        <f>Table1[[#This Row],[Loss/Gain]]/Table1[[#This Row],[Attendance]]</f>
        <v>4.8914500134012327E-3</v>
      </c>
      <c r="N16" s="6" t="s">
        <v>37</v>
      </c>
      <c r="O16" s="6" t="s">
        <v>113</v>
      </c>
      <c r="P16" s="10">
        <v>34386</v>
      </c>
      <c r="Q16" s="10">
        <f>Table1[[#This Row],[Attendance 2 years after]]-Table1[[#This Row],[Attendance]]</f>
        <v>4538</v>
      </c>
      <c r="R16" s="11">
        <f>Table1[[#This Row],[Loss/Gain 2yrs.]]/Table1[[#This Row],[Attendance]]</f>
        <v>0.15203698740284105</v>
      </c>
    </row>
    <row r="17" spans="1:18" x14ac:dyDescent="0.25">
      <c r="A17" s="2" t="s">
        <v>35</v>
      </c>
      <c r="B17" s="3" t="s">
        <v>72</v>
      </c>
      <c r="C17" s="3">
        <f>COUNTIFS(Table1[Relegated Team], B17, Table1[2 Years After Div], "PL")</f>
        <v>1</v>
      </c>
      <c r="D17" s="3" t="s">
        <v>107</v>
      </c>
      <c r="E17" s="2" t="s">
        <v>34</v>
      </c>
      <c r="F17" s="3" t="s">
        <v>112</v>
      </c>
      <c r="G17" s="10">
        <v>17482</v>
      </c>
      <c r="H17" s="10">
        <v>20865</v>
      </c>
      <c r="I17" s="4" t="s">
        <v>36</v>
      </c>
      <c r="J17" s="4" t="s">
        <v>112</v>
      </c>
      <c r="K17" s="10">
        <v>33492</v>
      </c>
      <c r="L17" s="9">
        <f>Table1[[#This Row],[Attendance year after]]-Table1[[#This Row],[Attendance]]</f>
        <v>12627</v>
      </c>
      <c r="M17" s="17">
        <f>Table1[[#This Row],[Loss/Gain]]/Table1[[#This Row],[Attendance]]</f>
        <v>0.60517613227893596</v>
      </c>
      <c r="N17" s="6" t="s">
        <v>37</v>
      </c>
      <c r="O17" s="3" t="s">
        <v>112</v>
      </c>
      <c r="P17" s="10">
        <v>38745</v>
      </c>
      <c r="Q17" s="10">
        <f>Table1[[#This Row],[Attendance 2 years after]]-Table1[[#This Row],[Attendance]]</f>
        <v>17880</v>
      </c>
      <c r="R17" s="11">
        <f>Table1[[#This Row],[Loss/Gain 2yrs.]]/Table1[[#This Row],[Attendance]]</f>
        <v>0.85693745506829622</v>
      </c>
    </row>
    <row r="18" spans="1:18" x14ac:dyDescent="0.25">
      <c r="A18" s="2" t="s">
        <v>36</v>
      </c>
      <c r="B18" s="3" t="s">
        <v>71</v>
      </c>
      <c r="C18" s="3">
        <f>COUNTIFS(Table1[Relegated Team], B18, Table1[2 Years After Div], "PL")</f>
        <v>1</v>
      </c>
      <c r="D18" s="3" t="s">
        <v>107</v>
      </c>
      <c r="E18" s="3" t="s">
        <v>35</v>
      </c>
      <c r="F18" s="3" t="s">
        <v>112</v>
      </c>
      <c r="G18" s="10">
        <v>15826</v>
      </c>
      <c r="H18" s="10">
        <v>24352</v>
      </c>
      <c r="I18" s="4" t="s">
        <v>37</v>
      </c>
      <c r="J18" s="4" t="s">
        <v>112</v>
      </c>
      <c r="K18" s="10">
        <v>18196</v>
      </c>
      <c r="L18" s="9">
        <f>Table1[[#This Row],[Attendance year after]]-Table1[[#This Row],[Attendance]]</f>
        <v>-6156</v>
      </c>
      <c r="M18" s="17">
        <f>Table1[[#This Row],[Loss/Gain]]/Table1[[#This Row],[Attendance]]</f>
        <v>-0.25279237844940866</v>
      </c>
      <c r="N18" s="6" t="s">
        <v>38</v>
      </c>
      <c r="O18" s="3" t="s">
        <v>112</v>
      </c>
      <c r="P18" s="10">
        <v>14297</v>
      </c>
      <c r="Q18" s="10">
        <f>Table1[[#This Row],[Attendance 2 years after]]-Table1[[#This Row],[Attendance]]</f>
        <v>-10055</v>
      </c>
      <c r="R18" s="11">
        <f>Table1[[#This Row],[Loss/Gain 2yrs.]]/Table1[[#This Row],[Attendance]]</f>
        <v>-0.41290243101182655</v>
      </c>
    </row>
    <row r="19" spans="1:18" x14ac:dyDescent="0.25">
      <c r="A19" s="2" t="s">
        <v>36</v>
      </c>
      <c r="B19" s="3" t="s">
        <v>63</v>
      </c>
      <c r="C19" s="3">
        <f>COUNTIFS(Table1[Relegated Team], B19, Table1[2 Years After Div], "PL")</f>
        <v>1</v>
      </c>
      <c r="D19" s="3" t="s">
        <v>106</v>
      </c>
      <c r="E19" s="3" t="s">
        <v>35</v>
      </c>
      <c r="F19" s="3" t="s">
        <v>112</v>
      </c>
      <c r="G19" s="10">
        <v>16085</v>
      </c>
      <c r="H19" s="10">
        <v>21983</v>
      </c>
      <c r="I19" s="4" t="s">
        <v>37</v>
      </c>
      <c r="J19" s="4" t="s">
        <v>112</v>
      </c>
      <c r="K19" s="10">
        <v>17123</v>
      </c>
      <c r="L19" s="9">
        <f>Table1[[#This Row],[Attendance year after]]-Table1[[#This Row],[Attendance]]</f>
        <v>-4860</v>
      </c>
      <c r="M19" s="17">
        <f>Table1[[#This Row],[Loss/Gain]]/Table1[[#This Row],[Attendance]]</f>
        <v>-0.22107992539689761</v>
      </c>
      <c r="N19" s="6" t="s">
        <v>38</v>
      </c>
      <c r="O19" s="3" t="s">
        <v>112</v>
      </c>
      <c r="P19" s="10">
        <v>15662</v>
      </c>
      <c r="Q19" s="10">
        <f>Table1[[#This Row],[Attendance 2 years after]]-Table1[[#This Row],[Attendance]]</f>
        <v>-6321</v>
      </c>
      <c r="R19" s="11">
        <f>Table1[[#This Row],[Loss/Gain 2yrs.]]/Table1[[#This Row],[Attendance]]</f>
        <v>-0.28754037210571803</v>
      </c>
    </row>
    <row r="20" spans="1:18" x14ac:dyDescent="0.25">
      <c r="A20" s="2" t="s">
        <v>36</v>
      </c>
      <c r="B20" s="3" t="s">
        <v>73</v>
      </c>
      <c r="C20" s="3">
        <f>COUNTIFS(Table1[Relegated Team], B20, Table1[2 Years After Div], "PL")</f>
        <v>0</v>
      </c>
      <c r="D20" s="3" t="s">
        <v>108</v>
      </c>
      <c r="E20" s="3" t="s">
        <v>35</v>
      </c>
      <c r="F20" s="3" t="s">
        <v>112</v>
      </c>
      <c r="G20" s="10">
        <v>11356</v>
      </c>
      <c r="H20" s="10">
        <v>18449</v>
      </c>
      <c r="I20" s="4" t="s">
        <v>37</v>
      </c>
      <c r="J20" s="4" t="s">
        <v>112</v>
      </c>
      <c r="K20" s="10">
        <v>16269</v>
      </c>
      <c r="L20" s="9">
        <f>Table1[[#This Row],[Attendance year after]]-Table1[[#This Row],[Attendance]]</f>
        <v>-2180</v>
      </c>
      <c r="M20" s="17">
        <f>Table1[[#This Row],[Loss/Gain]]/Table1[[#This Row],[Attendance]]</f>
        <v>-0.11816358610222777</v>
      </c>
      <c r="N20" s="6" t="s">
        <v>38</v>
      </c>
      <c r="O20" s="3" t="s">
        <v>112</v>
      </c>
      <c r="P20" s="10">
        <v>15412</v>
      </c>
      <c r="Q20" s="10">
        <f>Table1[[#This Row],[Attendance 2 years after]]-Table1[[#This Row],[Attendance]]</f>
        <v>-3037</v>
      </c>
      <c r="R20" s="11">
        <f>Table1[[#This Row],[Loss/Gain 2yrs.]]/Table1[[#This Row],[Attendance]]</f>
        <v>-0.16461596834516776</v>
      </c>
    </row>
    <row r="21" spans="1:18" x14ac:dyDescent="0.25">
      <c r="A21" s="2" t="s">
        <v>37</v>
      </c>
      <c r="B21" s="3" t="s">
        <v>65</v>
      </c>
      <c r="C21" s="3">
        <f>COUNTIFS(Table1[Relegated Team], B21, Table1[2 Years After Div], "PL")</f>
        <v>2</v>
      </c>
      <c r="D21" s="3" t="s">
        <v>106</v>
      </c>
      <c r="E21" s="3" t="s">
        <v>36</v>
      </c>
      <c r="F21" s="3" t="s">
        <v>112</v>
      </c>
      <c r="G21" s="10">
        <v>20584</v>
      </c>
      <c r="H21" s="10">
        <v>24415</v>
      </c>
      <c r="I21" s="4" t="s">
        <v>38</v>
      </c>
      <c r="J21" s="4" t="s">
        <v>112</v>
      </c>
      <c r="K21" s="10">
        <v>17196</v>
      </c>
      <c r="L21" s="9">
        <f>Table1[[#This Row],[Attendance year after]]-Table1[[#This Row],[Attendance]]</f>
        <v>-7219</v>
      </c>
      <c r="M21" s="17">
        <f>Table1[[#This Row],[Loss/Gain]]/Table1[[#This Row],[Attendance]]</f>
        <v>-0.29567888593078023</v>
      </c>
      <c r="N21" s="6" t="s">
        <v>39</v>
      </c>
      <c r="O21" s="3" t="s">
        <v>112</v>
      </c>
      <c r="P21" s="10">
        <v>20615</v>
      </c>
      <c r="Q21" s="10">
        <f>Table1[[#This Row],[Attendance 2 years after]]-Table1[[#This Row],[Attendance]]</f>
        <v>-3800</v>
      </c>
      <c r="R21" s="11">
        <f>Table1[[#This Row],[Loss/Gain 2yrs.]]/Table1[[#This Row],[Attendance]]</f>
        <v>-0.1556420233463035</v>
      </c>
    </row>
    <row r="22" spans="1:18" hidden="1" x14ac:dyDescent="0.25">
      <c r="A22" s="2" t="s">
        <v>59</v>
      </c>
      <c r="B22" s="3" t="s">
        <v>142</v>
      </c>
      <c r="C22" s="3">
        <f>COUNTIFS(Table1[Relegated Team], B22, Table1[2 Years After Div], "PL")</f>
        <v>1</v>
      </c>
      <c r="D22" s="3" t="s">
        <v>106</v>
      </c>
      <c r="E22" s="3" t="s">
        <v>58</v>
      </c>
      <c r="F22" s="3" t="s">
        <v>113</v>
      </c>
      <c r="G22" s="10">
        <v>30869</v>
      </c>
      <c r="H22" s="10" t="s">
        <v>122</v>
      </c>
      <c r="I22" s="4" t="s">
        <v>60</v>
      </c>
      <c r="J22" s="4"/>
      <c r="K22" s="10">
        <v>27611</v>
      </c>
      <c r="L22" s="10" t="s">
        <v>122</v>
      </c>
      <c r="M22" s="10" t="s">
        <v>122</v>
      </c>
      <c r="N22" s="6" t="s">
        <v>61</v>
      </c>
      <c r="O22" s="3" t="s">
        <v>112</v>
      </c>
      <c r="P22" s="10">
        <v>28746</v>
      </c>
      <c r="Q22" s="10" t="s">
        <v>122</v>
      </c>
      <c r="R22" s="10" t="s">
        <v>122</v>
      </c>
    </row>
    <row r="23" spans="1:18" x14ac:dyDescent="0.25">
      <c r="A23" s="2" t="s">
        <v>37</v>
      </c>
      <c r="B23" s="3" t="s">
        <v>74</v>
      </c>
      <c r="C23" s="3">
        <f>COUNTIFS(Table1[Relegated Team], B23, Table1[2 Years After Div], "PL")</f>
        <v>1</v>
      </c>
      <c r="D23" s="3" t="s">
        <v>107</v>
      </c>
      <c r="E23" s="3" t="s">
        <v>36</v>
      </c>
      <c r="F23" s="3" t="s">
        <v>112</v>
      </c>
      <c r="G23" s="10">
        <v>13275</v>
      </c>
      <c r="H23" s="10">
        <v>19816</v>
      </c>
      <c r="I23" s="4" t="s">
        <v>38</v>
      </c>
      <c r="J23" s="4" t="s">
        <v>112</v>
      </c>
      <c r="K23" s="10">
        <v>19558</v>
      </c>
      <c r="L23" s="9">
        <f>Table1[[#This Row],[Attendance year after]]-Table1[[#This Row],[Attendance]]</f>
        <v>-258</v>
      </c>
      <c r="M23" s="17">
        <f>Table1[[#This Row],[Loss/Gain]]/Table1[[#This Row],[Attendance]]</f>
        <v>-1.3019781994348001E-2</v>
      </c>
      <c r="N23" s="6" t="s">
        <v>39</v>
      </c>
      <c r="O23" s="6" t="s">
        <v>113</v>
      </c>
      <c r="P23" s="10">
        <v>20023</v>
      </c>
      <c r="Q23" s="10">
        <f>Table1[[#This Row],[Attendance 2 years after]]-Table1[[#This Row],[Attendance]]</f>
        <v>207</v>
      </c>
      <c r="R23" s="11">
        <f>Table1[[#This Row],[Loss/Gain 2yrs.]]/Table1[[#This Row],[Attendance]]</f>
        <v>1.0446104158255955E-2</v>
      </c>
    </row>
    <row r="24" spans="1:18" x14ac:dyDescent="0.25">
      <c r="A24" s="2" t="s">
        <v>37</v>
      </c>
      <c r="B24" s="3" t="s">
        <v>75</v>
      </c>
      <c r="C24" s="3">
        <f>COUNTIFS(Table1[Relegated Team], B24, Table1[2 Years After Div], "PL")</f>
        <v>0</v>
      </c>
      <c r="D24" s="3" t="s">
        <v>108</v>
      </c>
      <c r="E24" s="3" t="s">
        <v>36</v>
      </c>
      <c r="F24" s="3" t="s">
        <v>113</v>
      </c>
      <c r="G24" s="10">
        <v>25253</v>
      </c>
      <c r="H24" s="10">
        <v>25773</v>
      </c>
      <c r="I24" s="4" t="s">
        <v>38</v>
      </c>
      <c r="J24" s="4" t="s">
        <v>112</v>
      </c>
      <c r="K24" s="10">
        <v>19253</v>
      </c>
      <c r="L24" s="9">
        <f>Table1[[#This Row],[Attendance year after]]-Table1[[#This Row],[Attendance]]</f>
        <v>-6520</v>
      </c>
      <c r="M24" s="17">
        <f>Table1[[#This Row],[Loss/Gain]]/Table1[[#This Row],[Attendance]]</f>
        <v>-0.25297792263221203</v>
      </c>
      <c r="N24" s="6" t="s">
        <v>39</v>
      </c>
      <c r="O24" s="3" t="s">
        <v>112</v>
      </c>
      <c r="P24" s="10">
        <v>20740</v>
      </c>
      <c r="Q24" s="10">
        <f>Table1[[#This Row],[Attendance 2 years after]]-Table1[[#This Row],[Attendance]]</f>
        <v>-5033</v>
      </c>
      <c r="R24" s="11">
        <f>Table1[[#This Row],[Loss/Gain 2yrs.]]/Table1[[#This Row],[Attendance]]</f>
        <v>-0.19528188414231948</v>
      </c>
    </row>
    <row r="25" spans="1:18" x14ac:dyDescent="0.25">
      <c r="A25" s="2" t="s">
        <v>38</v>
      </c>
      <c r="B25" s="3" t="s">
        <v>77</v>
      </c>
      <c r="C25" s="3">
        <f>COUNTIFS(Table1[Relegated Team], B25, Table1[2 Years After Div], "PL")</f>
        <v>0</v>
      </c>
      <c r="D25" s="3" t="s">
        <v>108</v>
      </c>
      <c r="E25" s="3" t="s">
        <v>37</v>
      </c>
      <c r="F25" s="3" t="s">
        <v>113</v>
      </c>
      <c r="G25" s="10">
        <v>26745</v>
      </c>
      <c r="H25" s="10">
        <v>24855</v>
      </c>
      <c r="I25" s="4" t="s">
        <v>39</v>
      </c>
      <c r="J25" s="4" t="s">
        <v>112</v>
      </c>
      <c r="K25" s="10">
        <v>19268</v>
      </c>
      <c r="L25" s="9">
        <f>Table1[[#This Row],[Attendance year after]]-Table1[[#This Row],[Attendance]]</f>
        <v>-5587</v>
      </c>
      <c r="M25" s="17">
        <f>Table1[[#This Row],[Loss/Gain]]/Table1[[#This Row],[Attendance]]</f>
        <v>-0.22478374572520621</v>
      </c>
      <c r="N25" s="6" t="s">
        <v>40</v>
      </c>
      <c r="O25" s="3" t="s">
        <v>112</v>
      </c>
      <c r="P25" s="10">
        <v>20870</v>
      </c>
      <c r="Q25" s="10">
        <f>Table1[[#This Row],[Attendance 2 years after]]-Table1[[#This Row],[Attendance]]</f>
        <v>-3985</v>
      </c>
      <c r="R25" s="11">
        <f>Table1[[#This Row],[Loss/Gain 2yrs.]]/Table1[[#This Row],[Attendance]]</f>
        <v>-0.16032991349829009</v>
      </c>
    </row>
    <row r="26" spans="1:18" x14ac:dyDescent="0.25">
      <c r="A26" s="2" t="s">
        <v>38</v>
      </c>
      <c r="B26" s="3" t="s">
        <v>78</v>
      </c>
      <c r="C26" s="3">
        <f>COUNTIFS(Table1[Relegated Team], B26, Table1[2 Years After Div], "PL")</f>
        <v>0</v>
      </c>
      <c r="D26" s="3" t="s">
        <v>106</v>
      </c>
      <c r="E26" s="3" t="s">
        <v>37</v>
      </c>
      <c r="F26" s="3" t="s">
        <v>112</v>
      </c>
      <c r="G26" s="10">
        <v>11822</v>
      </c>
      <c r="H26" s="10">
        <v>18544</v>
      </c>
      <c r="I26" s="4" t="s">
        <v>39</v>
      </c>
      <c r="J26" s="4" t="s">
        <v>112</v>
      </c>
      <c r="K26" s="10">
        <v>13941</v>
      </c>
      <c r="L26" s="9">
        <f>Table1[[#This Row],[Attendance year after]]-Table1[[#This Row],[Attendance]]</f>
        <v>-4603</v>
      </c>
      <c r="M26" s="17">
        <f>Table1[[#This Row],[Loss/Gain]]/Table1[[#This Row],[Attendance]]</f>
        <v>-0.2482204486626402</v>
      </c>
      <c r="N26" s="6" t="s">
        <v>40</v>
      </c>
      <c r="O26" s="3" t="s">
        <v>112</v>
      </c>
      <c r="P26" s="10">
        <v>14868</v>
      </c>
      <c r="Q26" s="10">
        <f>Table1[[#This Row],[Attendance 2 years after]]-Table1[[#This Row],[Attendance]]</f>
        <v>-3676</v>
      </c>
      <c r="R26" s="11">
        <f>Table1[[#This Row],[Loss/Gain 2yrs.]]/Table1[[#This Row],[Attendance]]</f>
        <v>-0.19823123382226057</v>
      </c>
    </row>
    <row r="27" spans="1:18" x14ac:dyDescent="0.25">
      <c r="A27" s="2" t="s">
        <v>38</v>
      </c>
      <c r="B27" s="3" t="s">
        <v>76</v>
      </c>
      <c r="C27" s="3">
        <f>COUNTIFS(Table1[Relegated Team], B27, Table1[2 Years After Div], "PL")</f>
        <v>0</v>
      </c>
      <c r="D27" s="3" t="s">
        <v>107</v>
      </c>
      <c r="E27" s="3" t="s">
        <v>37</v>
      </c>
      <c r="F27" s="3" t="s">
        <v>113</v>
      </c>
      <c r="G27" s="10">
        <v>18207</v>
      </c>
      <c r="H27" s="10">
        <v>17157</v>
      </c>
      <c r="I27" s="4" t="s">
        <v>39</v>
      </c>
      <c r="J27" s="4" t="s">
        <v>112</v>
      </c>
      <c r="K27" s="10">
        <v>7901</v>
      </c>
      <c r="L27" s="9">
        <f>Table1[[#This Row],[Attendance year after]]-Table1[[#This Row],[Attendance]]</f>
        <v>-9256</v>
      </c>
      <c r="M27" s="17">
        <f>Table1[[#This Row],[Loss/Gain]]/Table1[[#This Row],[Attendance]]</f>
        <v>-0.53948825552252722</v>
      </c>
      <c r="N27" s="6" t="s">
        <v>40</v>
      </c>
      <c r="O27" s="3" t="s">
        <v>112</v>
      </c>
      <c r="P27" s="10">
        <v>6961</v>
      </c>
      <c r="Q27" s="10">
        <f>Table1[[#This Row],[Attendance 2 years after]]-Table1[[#This Row],[Attendance]]</f>
        <v>-10196</v>
      </c>
      <c r="R27" s="11">
        <f>Table1[[#This Row],[Loss/Gain 2yrs.]]/Table1[[#This Row],[Attendance]]</f>
        <v>-0.59427638864603372</v>
      </c>
    </row>
    <row r="28" spans="1:18" x14ac:dyDescent="0.25">
      <c r="A28" s="2" t="s">
        <v>39</v>
      </c>
      <c r="B28" s="3" t="s">
        <v>69</v>
      </c>
      <c r="C28" s="3">
        <f>COUNTIFS(Table1[Relegated Team], B28, Table1[2 Years After Div], "PL")</f>
        <v>1</v>
      </c>
      <c r="D28" s="3" t="s">
        <v>107</v>
      </c>
      <c r="E28" s="3" t="s">
        <v>38</v>
      </c>
      <c r="F28" s="3" t="s">
        <v>112</v>
      </c>
      <c r="G28" s="10">
        <v>32088</v>
      </c>
      <c r="H28" s="10">
        <v>34058</v>
      </c>
      <c r="I28" s="4" t="s">
        <v>40</v>
      </c>
      <c r="J28" s="4" t="s">
        <v>112</v>
      </c>
      <c r="K28" s="10">
        <v>33059</v>
      </c>
      <c r="L28" s="9">
        <f>Table1[[#This Row],[Attendance year after]]-Table1[[#This Row],[Attendance]]</f>
        <v>-999</v>
      </c>
      <c r="M28" s="17">
        <f>Table1[[#This Row],[Loss/Gain]]/Table1[[#This Row],[Attendance]]</f>
        <v>-2.9332315461859181E-2</v>
      </c>
      <c r="N28" s="6" t="s">
        <v>41</v>
      </c>
      <c r="O28" s="6" t="s">
        <v>113</v>
      </c>
      <c r="P28" s="10">
        <v>34565</v>
      </c>
      <c r="Q28" s="10">
        <f>Table1[[#This Row],[Attendance 2 years after]]-Table1[[#This Row],[Attendance]]</f>
        <v>507</v>
      </c>
      <c r="R28" s="11">
        <f>Table1[[#This Row],[Loss/Gain 2yrs.]]/Table1[[#This Row],[Attendance]]</f>
        <v>1.4886370309472078E-2</v>
      </c>
    </row>
    <row r="29" spans="1:18" x14ac:dyDescent="0.25">
      <c r="A29" s="2" t="s">
        <v>39</v>
      </c>
      <c r="B29" s="3" t="s">
        <v>80</v>
      </c>
      <c r="C29" s="3">
        <f>COUNTIFS(Table1[Relegated Team], B29, Table1[2 Years After Div], "PL")</f>
        <v>0</v>
      </c>
      <c r="D29" s="3" t="s">
        <v>106</v>
      </c>
      <c r="E29" s="3" t="s">
        <v>38</v>
      </c>
      <c r="F29" s="3" t="s">
        <v>113</v>
      </c>
      <c r="G29" s="10">
        <v>18030</v>
      </c>
      <c r="H29" s="10">
        <v>18511</v>
      </c>
      <c r="I29" s="4" t="s">
        <v>40</v>
      </c>
      <c r="J29" s="4" t="s">
        <v>112</v>
      </c>
      <c r="K29" s="10">
        <v>15489</v>
      </c>
      <c r="L29" s="9">
        <f>Table1[[#This Row],[Attendance year after]]-Table1[[#This Row],[Attendance]]</f>
        <v>-3022</v>
      </c>
      <c r="M29" s="17">
        <f>Table1[[#This Row],[Loss/Gain]]/Table1[[#This Row],[Attendance]]</f>
        <v>-0.1632542812381827</v>
      </c>
      <c r="N29" s="6" t="s">
        <v>41</v>
      </c>
      <c r="O29" s="3" t="s">
        <v>112</v>
      </c>
      <c r="P29" s="10">
        <v>12501</v>
      </c>
      <c r="Q29" s="10">
        <f>Table1[[#This Row],[Attendance 2 years after]]-Table1[[#This Row],[Attendance]]</f>
        <v>-6010</v>
      </c>
      <c r="R29" s="11">
        <f>Table1[[#This Row],[Loss/Gain 2yrs.]]/Table1[[#This Row],[Attendance]]</f>
        <v>-0.32467181675760359</v>
      </c>
    </row>
    <row r="30" spans="1:18" x14ac:dyDescent="0.25">
      <c r="A30" s="2" t="s">
        <v>39</v>
      </c>
      <c r="B30" s="3" t="s">
        <v>79</v>
      </c>
      <c r="C30" s="3">
        <f>COUNTIFS(Table1[Relegated Team], B30, Table1[2 Years After Div], "PL")</f>
        <v>0</v>
      </c>
      <c r="D30" s="3" t="s">
        <v>108</v>
      </c>
      <c r="E30" s="3" t="s">
        <v>38</v>
      </c>
      <c r="F30" s="3" t="s">
        <v>113</v>
      </c>
      <c r="G30" s="10">
        <v>20809</v>
      </c>
      <c r="H30" s="10">
        <v>20582</v>
      </c>
      <c r="I30" s="4" t="s">
        <v>40</v>
      </c>
      <c r="J30" s="4" t="s">
        <v>112</v>
      </c>
      <c r="K30" s="10">
        <v>16150</v>
      </c>
      <c r="L30" s="9">
        <f>Table1[[#This Row],[Attendance year after]]-Table1[[#This Row],[Attendance]]</f>
        <v>-4432</v>
      </c>
      <c r="M30" s="17">
        <f>Table1[[#This Row],[Loss/Gain]]/Table1[[#This Row],[Attendance]]</f>
        <v>-0.2153337868040035</v>
      </c>
      <c r="N30" s="6" t="s">
        <v>41</v>
      </c>
      <c r="O30" s="3" t="s">
        <v>112</v>
      </c>
      <c r="P30" s="10">
        <v>14813</v>
      </c>
      <c r="Q30" s="10">
        <f>Table1[[#This Row],[Attendance 2 years after]]-Table1[[#This Row],[Attendance]]</f>
        <v>-5769</v>
      </c>
      <c r="R30" s="11">
        <f>Table1[[#This Row],[Loss/Gain 2yrs.]]/Table1[[#This Row],[Attendance]]</f>
        <v>-0.28029346030512098</v>
      </c>
    </row>
    <row r="31" spans="1:18" x14ac:dyDescent="0.25">
      <c r="A31" s="2" t="s">
        <v>40</v>
      </c>
      <c r="B31" s="3" t="s">
        <v>83</v>
      </c>
      <c r="C31" s="3">
        <f>COUNTIFS(Table1[Relegated Team], B31, Table1[2 Years After Div], "PL")</f>
        <v>3</v>
      </c>
      <c r="D31" s="3" t="s">
        <v>106</v>
      </c>
      <c r="E31" s="3" t="s">
        <v>39</v>
      </c>
      <c r="F31" s="3" t="s">
        <v>113</v>
      </c>
      <c r="G31" s="10">
        <v>20452</v>
      </c>
      <c r="H31" s="10">
        <v>19835</v>
      </c>
      <c r="I31" s="4" t="s">
        <v>41</v>
      </c>
      <c r="J31" s="4" t="s">
        <v>112</v>
      </c>
      <c r="K31" s="10">
        <v>29231</v>
      </c>
      <c r="L31" s="9">
        <f>Table1[[#This Row],[Attendance year after]]-Table1[[#This Row],[Attendance]]</f>
        <v>9396</v>
      </c>
      <c r="M31" s="17">
        <f>Table1[[#This Row],[Loss/Gain]]/Table1[[#This Row],[Attendance]]</f>
        <v>0.47370809175699519</v>
      </c>
      <c r="N31" s="6" t="s">
        <v>42</v>
      </c>
      <c r="O31" s="6" t="s">
        <v>113</v>
      </c>
      <c r="P31" s="10">
        <v>30983</v>
      </c>
      <c r="Q31" s="10">
        <f>Table1[[#This Row],[Attendance 2 years after]]-Table1[[#This Row],[Attendance]]</f>
        <v>11148</v>
      </c>
      <c r="R31" s="11">
        <f>Table1[[#This Row],[Loss/Gain 2yrs.]]/Table1[[#This Row],[Attendance]]</f>
        <v>0.56203680362994701</v>
      </c>
    </row>
    <row r="32" spans="1:18" x14ac:dyDescent="0.25">
      <c r="A32" s="2" t="s">
        <v>40</v>
      </c>
      <c r="B32" s="3" t="s">
        <v>82</v>
      </c>
      <c r="C32" s="3">
        <f>COUNTIFS(Table1[Relegated Team], B32, Table1[2 Years After Div], "PL")</f>
        <v>0</v>
      </c>
      <c r="D32" s="3" t="s">
        <v>108</v>
      </c>
      <c r="E32" s="3" t="s">
        <v>39</v>
      </c>
      <c r="F32" s="3" t="s">
        <v>113</v>
      </c>
      <c r="G32" s="10">
        <v>28551</v>
      </c>
      <c r="H32" s="10">
        <v>29816</v>
      </c>
      <c r="I32" s="4" t="s">
        <v>41</v>
      </c>
      <c r="J32" s="4" t="s">
        <v>112</v>
      </c>
      <c r="K32" s="10">
        <v>25470</v>
      </c>
      <c r="L32" s="9">
        <f>Table1[[#This Row],[Attendance year after]]-Table1[[#This Row],[Attendance]]</f>
        <v>-4346</v>
      </c>
      <c r="M32" s="17">
        <f>Table1[[#This Row],[Loss/Gain]]/Table1[[#This Row],[Attendance]]</f>
        <v>-0.14576066541454252</v>
      </c>
      <c r="N32" s="6" t="s">
        <v>42</v>
      </c>
      <c r="O32" s="3" t="s">
        <v>112</v>
      </c>
      <c r="P32" s="10">
        <v>22200</v>
      </c>
      <c r="Q32" s="10">
        <f>Table1[[#This Row],[Attendance 2 years after]]-Table1[[#This Row],[Attendance]]</f>
        <v>-7616</v>
      </c>
      <c r="R32" s="11">
        <f>Table1[[#This Row],[Loss/Gain 2yrs.]]/Table1[[#This Row],[Attendance]]</f>
        <v>-0.25543332438958949</v>
      </c>
    </row>
    <row r="33" spans="1:18" x14ac:dyDescent="0.25">
      <c r="A33" s="2" t="s">
        <v>40</v>
      </c>
      <c r="B33" s="3" t="s">
        <v>81</v>
      </c>
      <c r="C33" s="3">
        <f>COUNTIFS(Table1[Relegated Team], B33, Table1[2 Years After Div], "PL")</f>
        <v>0</v>
      </c>
      <c r="D33" s="3" t="s">
        <v>107</v>
      </c>
      <c r="E33" s="3" t="s">
        <v>39</v>
      </c>
      <c r="F33" s="3" t="s">
        <v>113</v>
      </c>
      <c r="G33" s="10">
        <v>22532</v>
      </c>
      <c r="H33" s="10">
        <v>24426</v>
      </c>
      <c r="I33" s="4" t="s">
        <v>41</v>
      </c>
      <c r="J33" s="4" t="s">
        <v>112</v>
      </c>
      <c r="K33" s="10">
        <v>25455</v>
      </c>
      <c r="L33" s="9">
        <f>Table1[[#This Row],[Attendance year after]]-Table1[[#This Row],[Attendance]]</f>
        <v>1029</v>
      </c>
      <c r="M33" s="17">
        <f>Table1[[#This Row],[Loss/Gain]]/Table1[[#This Row],[Attendance]]</f>
        <v>4.2127241464013754E-2</v>
      </c>
      <c r="N33" s="6" t="s">
        <v>42</v>
      </c>
      <c r="O33" s="3" t="s">
        <v>112</v>
      </c>
      <c r="P33" s="10">
        <v>24520</v>
      </c>
      <c r="Q33" s="10">
        <f>Table1[[#This Row],[Attendance 2 years after]]-Table1[[#This Row],[Attendance]]</f>
        <v>94</v>
      </c>
      <c r="R33" s="22">
        <f>Table1[[#This Row],[Loss/Gain 2yrs.]]/Table1[[#This Row],[Attendance]]</f>
        <v>3.8483583067223451E-3</v>
      </c>
    </row>
    <row r="34" spans="1:18" x14ac:dyDescent="0.25">
      <c r="A34" s="2" t="s">
        <v>41</v>
      </c>
      <c r="B34" s="3" t="s">
        <v>85</v>
      </c>
      <c r="C34" s="3">
        <f>COUNTIFS(Table1[Relegated Team], B34, Table1[2 Years After Div], "PL")</f>
        <v>2</v>
      </c>
      <c r="D34" s="3" t="s">
        <v>108</v>
      </c>
      <c r="E34" s="3" t="s">
        <v>40</v>
      </c>
      <c r="F34" s="3" t="s">
        <v>112</v>
      </c>
      <c r="G34" s="10">
        <v>20910</v>
      </c>
      <c r="H34" s="10">
        <v>26731</v>
      </c>
      <c r="I34" s="4" t="s">
        <v>42</v>
      </c>
      <c r="J34" s="4" t="s">
        <v>112</v>
      </c>
      <c r="K34" s="10">
        <v>24765</v>
      </c>
      <c r="L34" s="9">
        <f>Table1[[#This Row],[Attendance year after]]-Table1[[#This Row],[Attendance]]</f>
        <v>-1966</v>
      </c>
      <c r="M34" s="17">
        <f>Table1[[#This Row],[Loss/Gain]]/Table1[[#This Row],[Attendance]]</f>
        <v>-7.3547566495828817E-2</v>
      </c>
      <c r="N34" s="6" t="s">
        <v>43</v>
      </c>
      <c r="O34" s="6" t="s">
        <v>113</v>
      </c>
      <c r="P34" s="10">
        <v>25987</v>
      </c>
      <c r="Q34" s="10">
        <f>Table1[[#This Row],[Attendance 2 years after]]-Table1[[#This Row],[Attendance]]</f>
        <v>-744</v>
      </c>
      <c r="R34" s="11">
        <f>Table1[[#This Row],[Loss/Gain 2yrs.]]/Table1[[#This Row],[Attendance]]</f>
        <v>-2.783285324155475E-2</v>
      </c>
    </row>
    <row r="35" spans="1:18" x14ac:dyDescent="0.25">
      <c r="A35" s="2" t="s">
        <v>41</v>
      </c>
      <c r="B35" s="3" t="s">
        <v>72</v>
      </c>
      <c r="C35" s="3">
        <f>COUNTIFS(Table1[Relegated Team], B35, Table1[2 Years After Div], "PL")</f>
        <v>1</v>
      </c>
      <c r="D35" s="3" t="s">
        <v>106</v>
      </c>
      <c r="E35" s="3" t="s">
        <v>40</v>
      </c>
      <c r="F35" s="3" t="s">
        <v>113</v>
      </c>
      <c r="G35" s="10">
        <v>46745</v>
      </c>
      <c r="H35" s="10">
        <v>39698</v>
      </c>
      <c r="I35" s="4" t="s">
        <v>42</v>
      </c>
      <c r="J35" s="4" t="s">
        <v>112</v>
      </c>
      <c r="K35" s="10">
        <v>27119</v>
      </c>
      <c r="L35" s="9">
        <f>Table1[[#This Row],[Attendance year after]]-Table1[[#This Row],[Attendance]]</f>
        <v>-12579</v>
      </c>
      <c r="M35" s="17">
        <f>Table1[[#This Row],[Loss/Gain]]/Table1[[#This Row],[Attendance]]</f>
        <v>-0.31686734848103176</v>
      </c>
      <c r="N35" s="6" t="s">
        <v>43</v>
      </c>
      <c r="O35" s="3" t="s">
        <v>112</v>
      </c>
      <c r="P35" s="10">
        <v>28821</v>
      </c>
      <c r="Q35" s="10">
        <f>Table1[[#This Row],[Attendance 2 years after]]-Table1[[#This Row],[Attendance]]</f>
        <v>-10877</v>
      </c>
      <c r="R35" s="11">
        <f>Table1[[#This Row],[Loss/Gain 2yrs.]]/Table1[[#This Row],[Attendance]]</f>
        <v>-0.27399365207315229</v>
      </c>
    </row>
    <row r="36" spans="1:18" x14ac:dyDescent="0.25">
      <c r="A36" s="2" t="s">
        <v>41</v>
      </c>
      <c r="B36" s="3" t="s">
        <v>84</v>
      </c>
      <c r="C36" s="3">
        <f>COUNTIFS(Table1[Relegated Team], B36, Table1[2 Years After Div], "PL")</f>
        <v>1</v>
      </c>
      <c r="D36" s="3" t="s">
        <v>107</v>
      </c>
      <c r="E36" s="3" t="s">
        <v>40</v>
      </c>
      <c r="F36" s="3" t="s">
        <v>113</v>
      </c>
      <c r="G36" s="10">
        <v>31570</v>
      </c>
      <c r="H36" s="10">
        <v>34432</v>
      </c>
      <c r="I36" s="4" t="s">
        <v>42</v>
      </c>
      <c r="J36" s="4" t="s">
        <v>112</v>
      </c>
      <c r="K36" s="10">
        <v>31167</v>
      </c>
      <c r="L36" s="9">
        <f>Table1[[#This Row],[Attendance year after]]-Table1[[#This Row],[Attendance]]</f>
        <v>-3265</v>
      </c>
      <c r="M36" s="17">
        <f>Table1[[#This Row],[Loss/Gain]]/Table1[[#This Row],[Attendance]]</f>
        <v>-9.4824581784386616E-2</v>
      </c>
      <c r="N36" s="6" t="s">
        <v>43</v>
      </c>
      <c r="O36" s="3" t="s">
        <v>112</v>
      </c>
      <c r="P36" s="10">
        <v>27403</v>
      </c>
      <c r="Q36" s="10">
        <f>Table1[[#This Row],[Attendance 2 years after]]-Table1[[#This Row],[Attendance]]</f>
        <v>-7029</v>
      </c>
      <c r="R36" s="11">
        <f>Table1[[#This Row],[Loss/Gain 2yrs.]]/Table1[[#This Row],[Attendance]]</f>
        <v>-0.20414149628252787</v>
      </c>
    </row>
    <row r="37" spans="1:18" x14ac:dyDescent="0.25">
      <c r="A37" s="2" t="s">
        <v>42</v>
      </c>
      <c r="B37" s="3" t="s">
        <v>83</v>
      </c>
      <c r="C37" s="3">
        <f>COUNTIFS(Table1[Relegated Team], B37, Table1[2 Years After Div], "PL")</f>
        <v>3</v>
      </c>
      <c r="D37" s="3" t="s">
        <v>107</v>
      </c>
      <c r="E37" s="3" t="s">
        <v>41</v>
      </c>
      <c r="F37" s="3" t="s">
        <v>112</v>
      </c>
      <c r="G37" s="10">
        <v>29231</v>
      </c>
      <c r="H37" s="10">
        <v>30983</v>
      </c>
      <c r="I37" s="4" t="s">
        <v>43</v>
      </c>
      <c r="J37" s="4" t="s">
        <v>112</v>
      </c>
      <c r="K37" s="10">
        <v>24137</v>
      </c>
      <c r="L37" s="9">
        <f>Table1[[#This Row],[Attendance year after]]-Table1[[#This Row],[Attendance]]</f>
        <v>-6846</v>
      </c>
      <c r="M37" s="17">
        <f>Table1[[#This Row],[Loss/Gain]]/Table1[[#This Row],[Attendance]]</f>
        <v>-0.220959881225188</v>
      </c>
      <c r="N37" s="6" t="s">
        <v>44</v>
      </c>
      <c r="O37" s="3" t="s">
        <v>112</v>
      </c>
      <c r="P37" s="10">
        <v>22234</v>
      </c>
      <c r="Q37" s="10">
        <f>Table1[[#This Row],[Attendance 2 years after]]-Table1[[#This Row],[Attendance]]</f>
        <v>-8749</v>
      </c>
      <c r="R37" s="11">
        <f>Table1[[#This Row],[Loss/Gain 2yrs.]]/Table1[[#This Row],[Attendance]]</f>
        <v>-0.28238066036213405</v>
      </c>
    </row>
    <row r="38" spans="1:18" x14ac:dyDescent="0.25">
      <c r="A38" s="2" t="s">
        <v>42</v>
      </c>
      <c r="B38" s="3" t="s">
        <v>86</v>
      </c>
      <c r="C38" s="3">
        <f>COUNTIFS(Table1[Relegated Team], B38, Table1[2 Years After Div], "PL")</f>
        <v>0</v>
      </c>
      <c r="D38" s="3" t="s">
        <v>108</v>
      </c>
      <c r="E38" s="3" t="s">
        <v>41</v>
      </c>
      <c r="F38" s="3" t="s">
        <v>113</v>
      </c>
      <c r="G38" s="10">
        <v>39120</v>
      </c>
      <c r="H38" s="10">
        <v>36666</v>
      </c>
      <c r="I38" s="4" t="s">
        <v>43</v>
      </c>
      <c r="J38" s="4" t="s">
        <v>112</v>
      </c>
      <c r="K38" s="10">
        <v>29207</v>
      </c>
      <c r="L38" s="9">
        <f>Table1[[#This Row],[Attendance year after]]-Table1[[#This Row],[Attendance]]</f>
        <v>-7459</v>
      </c>
      <c r="M38" s="17">
        <f>Table1[[#This Row],[Loss/Gain]]/Table1[[#This Row],[Attendance]]</f>
        <v>-0.20343097147220859</v>
      </c>
      <c r="N38" s="6" t="s">
        <v>44</v>
      </c>
      <c r="O38" s="3" t="s">
        <v>112</v>
      </c>
      <c r="P38" s="10">
        <v>22355</v>
      </c>
      <c r="Q38" s="10">
        <f>Table1[[#This Row],[Attendance 2 years after]]-Table1[[#This Row],[Attendance]]</f>
        <v>-14311</v>
      </c>
      <c r="R38" s="11">
        <f>Table1[[#This Row],[Loss/Gain 2yrs.]]/Table1[[#This Row],[Attendance]]</f>
        <v>-0.39030709649266349</v>
      </c>
    </row>
    <row r="39" spans="1:18" x14ac:dyDescent="0.25">
      <c r="A39" s="2" t="s">
        <v>42</v>
      </c>
      <c r="B39" s="3" t="s">
        <v>87</v>
      </c>
      <c r="C39" s="3">
        <f>COUNTIFS(Table1[Relegated Team], B39, Table1[2 Years After Div], "PL")</f>
        <v>0</v>
      </c>
      <c r="D39" s="3" t="s">
        <v>106</v>
      </c>
      <c r="E39" s="3" t="s">
        <v>41</v>
      </c>
      <c r="F39" s="3" t="s">
        <v>113</v>
      </c>
      <c r="G39" s="10">
        <v>25745</v>
      </c>
      <c r="H39" s="10">
        <v>28874</v>
      </c>
      <c r="I39" s="4" t="s">
        <v>43</v>
      </c>
      <c r="J39" s="4" t="s">
        <v>112</v>
      </c>
      <c r="K39" s="10">
        <v>26620</v>
      </c>
      <c r="L39" s="9">
        <f>Table1[[#This Row],[Attendance year after]]-Table1[[#This Row],[Attendance]]</f>
        <v>-2254</v>
      </c>
      <c r="M39" s="17">
        <f>Table1[[#This Row],[Loss/Gain]]/Table1[[#This Row],[Attendance]]</f>
        <v>-7.8063309551845955E-2</v>
      </c>
      <c r="N39" s="6" t="s">
        <v>44</v>
      </c>
      <c r="O39" s="3" t="s">
        <v>112</v>
      </c>
      <c r="P39" s="10">
        <v>23624</v>
      </c>
      <c r="Q39" s="10">
        <f>Table1[[#This Row],[Attendance 2 years after]]-Table1[[#This Row],[Attendance]]</f>
        <v>-5250</v>
      </c>
      <c r="R39" s="11">
        <f>Table1[[#This Row],[Loss/Gain 2yrs.]]/Table1[[#This Row],[Attendance]]</f>
        <v>-0.18182447876982752</v>
      </c>
    </row>
    <row r="40" spans="1:18" x14ac:dyDescent="0.25">
      <c r="A40" s="2" t="s">
        <v>43</v>
      </c>
      <c r="B40" s="3" t="s">
        <v>63</v>
      </c>
      <c r="C40" s="3">
        <f>COUNTIFS(Table1[Relegated Team], B40, Table1[2 Years After Div], "PL")</f>
        <v>1</v>
      </c>
      <c r="D40" s="3" t="s">
        <v>107</v>
      </c>
      <c r="E40" s="3" t="s">
        <v>42</v>
      </c>
      <c r="F40" s="3" t="s">
        <v>112</v>
      </c>
      <c r="G40" s="10">
        <v>17344</v>
      </c>
      <c r="H40" s="10">
        <v>24108</v>
      </c>
      <c r="I40" s="4" t="s">
        <v>44</v>
      </c>
      <c r="J40" s="4" t="s">
        <v>112</v>
      </c>
      <c r="K40" s="10">
        <v>19457</v>
      </c>
      <c r="L40" s="9">
        <f>Table1[[#This Row],[Attendance year after]]-Table1[[#This Row],[Attendance]]</f>
        <v>-4651</v>
      </c>
      <c r="M40" s="17">
        <f>Table1[[#This Row],[Loss/Gain]]/Table1[[#This Row],[Attendance]]</f>
        <v>-0.19292351086776174</v>
      </c>
      <c r="N40" s="6" t="s">
        <v>45</v>
      </c>
      <c r="O40" s="3" t="s">
        <v>112</v>
      </c>
      <c r="P40" s="10">
        <v>17541</v>
      </c>
      <c r="Q40" s="10">
        <f>Table1[[#This Row],[Attendance 2 years after]]-Table1[[#This Row],[Attendance]]</f>
        <v>-6567</v>
      </c>
      <c r="R40" s="11">
        <f>Table1[[#This Row],[Loss/Gain 2yrs.]]/Table1[[#This Row],[Attendance]]</f>
        <v>-0.2723992035838726</v>
      </c>
    </row>
    <row r="41" spans="1:18" x14ac:dyDescent="0.25">
      <c r="A41" s="2" t="s">
        <v>43</v>
      </c>
      <c r="B41" s="3" t="s">
        <v>88</v>
      </c>
      <c r="C41" s="3">
        <f>COUNTIFS(Table1[Relegated Team], B41, Table1[2 Years After Div], "PL")</f>
        <v>1</v>
      </c>
      <c r="D41" s="3" t="s">
        <v>108</v>
      </c>
      <c r="E41" s="3" t="s">
        <v>42</v>
      </c>
      <c r="F41" s="3" t="s">
        <v>112</v>
      </c>
      <c r="G41" s="10">
        <v>18987</v>
      </c>
      <c r="H41" s="10">
        <v>24350</v>
      </c>
      <c r="I41" s="4" t="s">
        <v>44</v>
      </c>
      <c r="J41" s="4" t="s">
        <v>112</v>
      </c>
      <c r="K41" s="10">
        <v>24952</v>
      </c>
      <c r="L41" s="9">
        <f>Table1[[#This Row],[Attendance year after]]-Table1[[#This Row],[Attendance]]</f>
        <v>602</v>
      </c>
      <c r="M41" s="17">
        <f>Table1[[#This Row],[Loss/Gain]]/Table1[[#This Row],[Attendance]]</f>
        <v>2.4722792607802874E-2</v>
      </c>
      <c r="N41" s="6" t="s">
        <v>45</v>
      </c>
      <c r="O41" s="3" t="s">
        <v>112</v>
      </c>
      <c r="P41" s="10">
        <v>24545</v>
      </c>
      <c r="Q41" s="10">
        <f>Table1[[#This Row],[Attendance 2 years after]]-Table1[[#This Row],[Attendance]]</f>
        <v>195</v>
      </c>
      <c r="R41" s="22">
        <f>Table1[[#This Row],[Loss/Gain 2yrs.]]/Table1[[#This Row],[Attendance]]</f>
        <v>8.0082135523613963E-3</v>
      </c>
    </row>
    <row r="42" spans="1:18" x14ac:dyDescent="0.25">
      <c r="A42" s="2" t="s">
        <v>43</v>
      </c>
      <c r="B42" s="3" t="s">
        <v>89</v>
      </c>
      <c r="C42" s="3">
        <f>COUNTIFS(Table1[Relegated Team], B42, Table1[2 Years After Div], "PL")</f>
        <v>1</v>
      </c>
      <c r="D42" s="3" t="s">
        <v>106</v>
      </c>
      <c r="E42" s="3" t="s">
        <v>42</v>
      </c>
      <c r="F42" s="3" t="s">
        <v>113</v>
      </c>
      <c r="G42" s="10">
        <v>31717</v>
      </c>
      <c r="H42" s="10">
        <v>30610</v>
      </c>
      <c r="I42" s="4" t="s">
        <v>44</v>
      </c>
      <c r="J42" s="4" t="s">
        <v>112</v>
      </c>
      <c r="K42" s="10">
        <v>23614</v>
      </c>
      <c r="L42" s="9">
        <f>Table1[[#This Row],[Attendance year after]]-Table1[[#This Row],[Attendance]]</f>
        <v>-6996</v>
      </c>
      <c r="M42" s="17">
        <f>Table1[[#This Row],[Loss/Gain]]/Table1[[#This Row],[Attendance]]</f>
        <v>-0.22855276053577261</v>
      </c>
      <c r="N42" s="6" t="s">
        <v>45</v>
      </c>
      <c r="O42" s="3" t="s">
        <v>112</v>
      </c>
      <c r="P42" s="10">
        <v>23556</v>
      </c>
      <c r="Q42" s="10">
        <f>Table1[[#This Row],[Attendance 2 years after]]-Table1[[#This Row],[Attendance]]</f>
        <v>-7054</v>
      </c>
      <c r="R42" s="11">
        <f>Table1[[#This Row],[Loss/Gain 2yrs.]]/Table1[[#This Row],[Attendance]]</f>
        <v>-0.23044756615485135</v>
      </c>
    </row>
    <row r="43" spans="1:18" x14ac:dyDescent="0.25">
      <c r="A43" s="2" t="s">
        <v>44</v>
      </c>
      <c r="B43" s="3" t="s">
        <v>90</v>
      </c>
      <c r="C43" s="3">
        <f>COUNTIFS(Table1[Relegated Team], B43, Table1[2 Years After Div], "PL")</f>
        <v>2</v>
      </c>
      <c r="D43" s="3" t="s">
        <v>107</v>
      </c>
      <c r="E43" s="3" t="s">
        <v>43</v>
      </c>
      <c r="F43" s="3" t="s">
        <v>113</v>
      </c>
      <c r="G43" s="10">
        <v>28760</v>
      </c>
      <c r="H43" s="10">
        <v>27392</v>
      </c>
      <c r="I43" s="4" t="s">
        <v>45</v>
      </c>
      <c r="J43" s="4" t="s">
        <v>112</v>
      </c>
      <c r="K43" s="10">
        <v>22274</v>
      </c>
      <c r="L43" s="9">
        <f>Table1[[#This Row],[Attendance year after]]-Table1[[#This Row],[Attendance]]</f>
        <v>-5118</v>
      </c>
      <c r="M43" s="17">
        <f>Table1[[#This Row],[Loss/Gain]]/Table1[[#This Row],[Attendance]]</f>
        <v>-0.1868428738317757</v>
      </c>
      <c r="N43" s="6" t="s">
        <v>46</v>
      </c>
      <c r="O43" s="6" t="s">
        <v>113</v>
      </c>
      <c r="P43" s="10">
        <v>26181</v>
      </c>
      <c r="Q43" s="10">
        <f>Table1[[#This Row],[Attendance 2 years after]]-Table1[[#This Row],[Attendance]]</f>
        <v>-1211</v>
      </c>
      <c r="R43" s="11">
        <f>Table1[[#This Row],[Loss/Gain 2yrs.]]/Table1[[#This Row],[Attendance]]</f>
        <v>-4.4209988317757007E-2</v>
      </c>
    </row>
    <row r="44" spans="1:18" x14ac:dyDescent="0.25">
      <c r="A44" s="2" t="s">
        <v>44</v>
      </c>
      <c r="B44" s="3" t="s">
        <v>85</v>
      </c>
      <c r="C44" s="3">
        <f>COUNTIFS(Table1[Relegated Team], B44, Table1[2 Years After Div], "PL")</f>
        <v>2</v>
      </c>
      <c r="D44" s="3" t="s">
        <v>108</v>
      </c>
      <c r="E44" s="3" t="s">
        <v>43</v>
      </c>
      <c r="F44" s="3" t="s">
        <v>113</v>
      </c>
      <c r="G44" s="10">
        <v>25987</v>
      </c>
      <c r="H44" s="10">
        <v>25404</v>
      </c>
      <c r="I44" s="4" t="s">
        <v>45</v>
      </c>
      <c r="J44" s="4" t="s">
        <v>112</v>
      </c>
      <c r="K44" s="10">
        <v>20472</v>
      </c>
      <c r="L44" s="9">
        <f>Table1[[#This Row],[Attendance year after]]-Table1[[#This Row],[Attendance]]</f>
        <v>-4932</v>
      </c>
      <c r="M44" s="17">
        <f>Table1[[#This Row],[Loss/Gain]]/Table1[[#This Row],[Attendance]]</f>
        <v>-0.19414265470004724</v>
      </c>
      <c r="N44" s="6" t="s">
        <v>46</v>
      </c>
      <c r="O44" s="3" t="s">
        <v>112</v>
      </c>
      <c r="P44" s="10">
        <v>22311</v>
      </c>
      <c r="Q44" s="10">
        <f>Table1[[#This Row],[Attendance 2 years after]]-Table1[[#This Row],[Attendance]]</f>
        <v>-3093</v>
      </c>
      <c r="R44" s="11">
        <f>Table1[[#This Row],[Loss/Gain 2yrs.]]/Table1[[#This Row],[Attendance]]</f>
        <v>-0.12175247992442136</v>
      </c>
    </row>
    <row r="45" spans="1:18" x14ac:dyDescent="0.25">
      <c r="A45" s="2" t="s">
        <v>44</v>
      </c>
      <c r="B45" s="3" t="s">
        <v>72</v>
      </c>
      <c r="C45" s="3">
        <f>COUNTIFS(Table1[Relegated Team], B45, Table1[2 Years After Div], "PL")</f>
        <v>1</v>
      </c>
      <c r="D45" s="3" t="s">
        <v>106</v>
      </c>
      <c r="E45" s="3" t="s">
        <v>43</v>
      </c>
      <c r="F45" s="3" t="s">
        <v>112</v>
      </c>
      <c r="G45" s="10">
        <v>28821</v>
      </c>
      <c r="H45" s="10">
        <v>33904</v>
      </c>
      <c r="I45" s="4" t="s">
        <v>45</v>
      </c>
      <c r="J45" s="4" t="s">
        <v>112</v>
      </c>
      <c r="K45" s="10">
        <v>31887</v>
      </c>
      <c r="L45" s="9">
        <f>Table1[[#This Row],[Attendance year after]]-Table1[[#This Row],[Attendance]]</f>
        <v>-2017</v>
      </c>
      <c r="M45" s="17">
        <f>Table1[[#This Row],[Loss/Gain]]/Table1[[#This Row],[Attendance]]</f>
        <v>-5.9491505427088247E-2</v>
      </c>
      <c r="N45" s="6" t="s">
        <v>46</v>
      </c>
      <c r="O45" s="6" t="s">
        <v>113</v>
      </c>
      <c r="P45" s="10">
        <v>43344</v>
      </c>
      <c r="Q45" s="10">
        <f>Table1[[#This Row],[Attendance 2 years after]]-Table1[[#This Row],[Attendance]]</f>
        <v>9440</v>
      </c>
      <c r="R45" s="11">
        <f>Table1[[#This Row],[Loss/Gain 2yrs.]]/Table1[[#This Row],[Attendance]]</f>
        <v>0.27843322321849928</v>
      </c>
    </row>
    <row r="46" spans="1:18" hidden="1" x14ac:dyDescent="0.25">
      <c r="A46" s="2" t="s">
        <v>59</v>
      </c>
      <c r="B46" s="3" t="s">
        <v>141</v>
      </c>
      <c r="C46" s="3">
        <f>COUNTIFS(Table1[Relegated Team], B46, Table1[2 Years After Div], "PL")</f>
        <v>2</v>
      </c>
      <c r="D46" s="3" t="s">
        <v>108</v>
      </c>
      <c r="E46" s="3" t="s">
        <v>58</v>
      </c>
      <c r="F46" s="3" t="s">
        <v>112</v>
      </c>
      <c r="G46" s="10">
        <v>24053</v>
      </c>
      <c r="H46" s="10" t="s">
        <v>122</v>
      </c>
      <c r="I46" s="4" t="s">
        <v>60</v>
      </c>
      <c r="J46" s="4"/>
      <c r="K46" s="10">
        <v>21481</v>
      </c>
      <c r="L46" s="10" t="s">
        <v>122</v>
      </c>
      <c r="M46" s="10" t="s">
        <v>122</v>
      </c>
      <c r="N46" s="6" t="s">
        <v>61</v>
      </c>
      <c r="O46" s="3" t="s">
        <v>112</v>
      </c>
      <c r="P46" s="10">
        <v>23094</v>
      </c>
      <c r="Q46" s="10" t="s">
        <v>122</v>
      </c>
      <c r="R46" s="10" t="s">
        <v>122</v>
      </c>
    </row>
    <row r="47" spans="1:18" x14ac:dyDescent="0.25">
      <c r="A47" s="2" t="s">
        <v>45</v>
      </c>
      <c r="B47" s="3" t="s">
        <v>74</v>
      </c>
      <c r="C47" s="3">
        <f>COUNTIFS(Table1[Relegated Team], B47, Table1[2 Years After Div], "PL")</f>
        <v>1</v>
      </c>
      <c r="D47" s="3" t="s">
        <v>108</v>
      </c>
      <c r="E47" s="3" t="s">
        <v>44</v>
      </c>
      <c r="F47" s="3" t="s">
        <v>113</v>
      </c>
      <c r="G47" s="10">
        <v>26196</v>
      </c>
      <c r="H47" s="10">
        <v>26195</v>
      </c>
      <c r="I47" s="4" t="s">
        <v>46</v>
      </c>
      <c r="J47" s="4" t="s">
        <v>112</v>
      </c>
      <c r="K47" s="10">
        <v>23159</v>
      </c>
      <c r="L47" s="9">
        <f>Table1[[#This Row],[Attendance year after]]-Table1[[#This Row],[Attendance]]</f>
        <v>-3036</v>
      </c>
      <c r="M47" s="17">
        <f>Table1[[#This Row],[Loss/Gain]]/Table1[[#This Row],[Attendance]]</f>
        <v>-0.11589998091238786</v>
      </c>
      <c r="N47" s="6" t="s">
        <v>47</v>
      </c>
      <c r="O47" s="3" t="s">
        <v>112</v>
      </c>
      <c r="P47" s="10">
        <v>20894</v>
      </c>
      <c r="Q47" s="10">
        <f>Table1[[#This Row],[Attendance 2 years after]]-Table1[[#This Row],[Attendance]]</f>
        <v>-5301</v>
      </c>
      <c r="R47" s="11">
        <f>Table1[[#This Row],[Loss/Gain 2yrs.]]/Table1[[#This Row],[Attendance]]</f>
        <v>-0.20236686390532543</v>
      </c>
    </row>
    <row r="48" spans="1:18" x14ac:dyDescent="0.25">
      <c r="A48" s="2" t="s">
        <v>45</v>
      </c>
      <c r="B48" s="3" t="s">
        <v>66</v>
      </c>
      <c r="C48" s="3">
        <f>COUNTIFS(Table1[Relegated Team], B48, Table1[2 Years After Div], "PL")</f>
        <v>1</v>
      </c>
      <c r="D48" s="3" t="s">
        <v>107</v>
      </c>
      <c r="E48" s="3" t="s">
        <v>44</v>
      </c>
      <c r="F48" s="3" t="s">
        <v>112</v>
      </c>
      <c r="G48" s="10">
        <v>23650</v>
      </c>
      <c r="H48" s="10">
        <v>30512</v>
      </c>
      <c r="I48" s="4" t="s">
        <v>46</v>
      </c>
      <c r="J48" s="4" t="s">
        <v>112</v>
      </c>
      <c r="K48" s="10">
        <v>25631</v>
      </c>
      <c r="L48" s="9">
        <f>Table1[[#This Row],[Attendance year after]]-Table1[[#This Row],[Attendance]]</f>
        <v>-4881</v>
      </c>
      <c r="M48" s="17">
        <f>Table1[[#This Row],[Loss/Gain]]/Table1[[#This Row],[Attendance]]</f>
        <v>-0.15996984792868379</v>
      </c>
      <c r="N48" s="6" t="s">
        <v>47</v>
      </c>
      <c r="O48" s="3" t="s">
        <v>112</v>
      </c>
      <c r="P48" s="10">
        <v>26023</v>
      </c>
      <c r="Q48" s="10">
        <f>Table1[[#This Row],[Attendance 2 years after]]-Table1[[#This Row],[Attendance]]</f>
        <v>-4489</v>
      </c>
      <c r="R48" s="11">
        <f>Table1[[#This Row],[Loss/Gain 2yrs.]]/Table1[[#This Row],[Attendance]]</f>
        <v>-0.14712244362873622</v>
      </c>
    </row>
    <row r="49" spans="1:18" x14ac:dyDescent="0.25">
      <c r="A49" s="2" t="s">
        <v>45</v>
      </c>
      <c r="B49" s="3" t="s">
        <v>78</v>
      </c>
      <c r="C49" s="3">
        <f>COUNTIFS(Table1[Relegated Team], B49, Table1[2 Years After Div], "PL")</f>
        <v>0</v>
      </c>
      <c r="D49" s="3" t="s">
        <v>106</v>
      </c>
      <c r="E49" s="3" t="s">
        <v>44</v>
      </c>
      <c r="F49" s="3" t="s">
        <v>112</v>
      </c>
      <c r="G49" s="10">
        <v>15450</v>
      </c>
      <c r="H49" s="10">
        <v>18751</v>
      </c>
      <c r="I49" s="4" t="s">
        <v>46</v>
      </c>
      <c r="J49" s="4" t="s">
        <v>112</v>
      </c>
      <c r="K49" s="10">
        <v>16876</v>
      </c>
      <c r="L49" s="9">
        <f>Table1[[#This Row],[Attendance year after]]-Table1[[#This Row],[Attendance]]</f>
        <v>-1875</v>
      </c>
      <c r="M49" s="17">
        <f>Table1[[#This Row],[Loss/Gain]]/Table1[[#This Row],[Attendance]]</f>
        <v>-9.9994666951095948E-2</v>
      </c>
      <c r="N49" s="6" t="s">
        <v>47</v>
      </c>
      <c r="O49" s="3" t="s">
        <v>112</v>
      </c>
      <c r="P49" s="10">
        <v>14858</v>
      </c>
      <c r="Q49" s="10">
        <f>Table1[[#This Row],[Attendance 2 years after]]-Table1[[#This Row],[Attendance]]</f>
        <v>-3893</v>
      </c>
      <c r="R49" s="11">
        <f>Table1[[#This Row],[Loss/Gain 2yrs.]]/Table1[[#This Row],[Attendance]]</f>
        <v>-0.20761559383499548</v>
      </c>
    </row>
    <row r="50" spans="1:18" x14ac:dyDescent="0.25">
      <c r="A50" s="2" t="s">
        <v>46</v>
      </c>
      <c r="B50" s="3" t="s">
        <v>90</v>
      </c>
      <c r="C50" s="3">
        <f>COUNTIFS(Table1[Relegated Team], B50, Table1[2 Years After Div], "PL")</f>
        <v>2</v>
      </c>
      <c r="D50" s="3" t="s">
        <v>108</v>
      </c>
      <c r="E50" s="3" t="s">
        <v>45</v>
      </c>
      <c r="F50" s="3" t="s">
        <v>112</v>
      </c>
      <c r="G50" s="10">
        <v>22274</v>
      </c>
      <c r="H50" s="10">
        <v>26181</v>
      </c>
      <c r="I50" s="4" t="s">
        <v>47</v>
      </c>
      <c r="J50" s="4" t="s">
        <v>112</v>
      </c>
      <c r="K50" s="10">
        <v>19081</v>
      </c>
      <c r="L50" s="9">
        <f>Table1[[#This Row],[Attendance year after]]-Table1[[#This Row],[Attendance]]</f>
        <v>-7100</v>
      </c>
      <c r="M50" s="17">
        <f>Table1[[#This Row],[Loss/Gain]]/Table1[[#This Row],[Attendance]]</f>
        <v>-0.2711890302127497</v>
      </c>
      <c r="N50" s="6" t="s">
        <v>48</v>
      </c>
      <c r="O50" s="6" t="s">
        <v>113</v>
      </c>
      <c r="P50" s="10">
        <v>25246</v>
      </c>
      <c r="Q50" s="10">
        <f>Table1[[#This Row],[Attendance 2 years after]]-Table1[[#This Row],[Attendance]]</f>
        <v>-935</v>
      </c>
      <c r="R50" s="11">
        <f>Table1[[#This Row],[Loss/Gain 2yrs.]]/Table1[[#This Row],[Attendance]]</f>
        <v>-3.5712921584355066E-2</v>
      </c>
    </row>
    <row r="51" spans="1:18" x14ac:dyDescent="0.25">
      <c r="A51" s="2" t="s">
        <v>46</v>
      </c>
      <c r="B51" s="3" t="s">
        <v>82</v>
      </c>
      <c r="C51" s="3">
        <f>COUNTIFS(Table1[Relegated Team], B51, Table1[2 Years After Div], "PL")</f>
        <v>0</v>
      </c>
      <c r="D51" s="3" t="s">
        <v>106</v>
      </c>
      <c r="E51" s="3" t="s">
        <v>45</v>
      </c>
      <c r="F51" s="3" t="s">
        <v>112</v>
      </c>
      <c r="G51" s="10">
        <v>25945</v>
      </c>
      <c r="H51" s="10">
        <v>32432</v>
      </c>
      <c r="I51" s="4" t="s">
        <v>47</v>
      </c>
      <c r="J51" s="4" t="s">
        <v>112</v>
      </c>
      <c r="K51" s="10">
        <v>29440</v>
      </c>
      <c r="L51" s="9">
        <f>Table1[[#This Row],[Attendance year after]]-Table1[[#This Row],[Attendance]]</f>
        <v>-2992</v>
      </c>
      <c r="M51" s="17">
        <f>Table1[[#This Row],[Loss/Gain]]/Table1[[#This Row],[Attendance]]</f>
        <v>-9.225456339417859E-2</v>
      </c>
      <c r="N51" s="6" t="s">
        <v>48</v>
      </c>
      <c r="O51" s="3" t="s">
        <v>112</v>
      </c>
      <c r="P51" s="10">
        <v>29230</v>
      </c>
      <c r="Q51" s="10">
        <f>Table1[[#This Row],[Attendance 2 years after]]-Table1[[#This Row],[Attendance]]</f>
        <v>-3202</v>
      </c>
      <c r="R51" s="11">
        <f>Table1[[#This Row],[Loss/Gain 2yrs.]]/Table1[[#This Row],[Attendance]]</f>
        <v>-9.8729649728663049E-2</v>
      </c>
    </row>
    <row r="52" spans="1:18" x14ac:dyDescent="0.25">
      <c r="A52" s="2" t="s">
        <v>46</v>
      </c>
      <c r="B52" s="3" t="s">
        <v>91</v>
      </c>
      <c r="C52" s="3">
        <f>COUNTIFS(Table1[Relegated Team], B52, Table1[2 Years After Div], "PL")</f>
        <v>0</v>
      </c>
      <c r="D52" s="3" t="s">
        <v>107</v>
      </c>
      <c r="E52" s="3" t="s">
        <v>45</v>
      </c>
      <c r="F52" s="3" t="s">
        <v>113</v>
      </c>
      <c r="G52" s="10">
        <v>23829</v>
      </c>
      <c r="H52" s="10">
        <v>23585</v>
      </c>
      <c r="I52" s="4" t="s">
        <v>47</v>
      </c>
      <c r="J52" s="4" t="s">
        <v>112</v>
      </c>
      <c r="K52" s="10">
        <v>19936</v>
      </c>
      <c r="L52" s="9">
        <f>Table1[[#This Row],[Attendance year after]]-Table1[[#This Row],[Attendance]]</f>
        <v>-3649</v>
      </c>
      <c r="M52" s="17">
        <f>Table1[[#This Row],[Loss/Gain]]/Table1[[#This Row],[Attendance]]</f>
        <v>-0.15471698113207547</v>
      </c>
      <c r="N52" s="6" t="s">
        <v>48</v>
      </c>
      <c r="O52" s="3" t="s">
        <v>112</v>
      </c>
      <c r="P52" s="10">
        <v>17408</v>
      </c>
      <c r="Q52" s="10">
        <f>Table1[[#This Row],[Attendance 2 years after]]-Table1[[#This Row],[Attendance]]</f>
        <v>-6177</v>
      </c>
      <c r="R52" s="11">
        <f>Table1[[#This Row],[Loss/Gain 2yrs.]]/Table1[[#This Row],[Attendance]]</f>
        <v>-0.26190375238499047</v>
      </c>
    </row>
    <row r="53" spans="1:18" x14ac:dyDescent="0.25">
      <c r="A53" s="2" t="s">
        <v>47</v>
      </c>
      <c r="B53" s="3" t="s">
        <v>92</v>
      </c>
      <c r="C53" s="3">
        <f>COUNTIFS(Table1[Relegated Team], B53, Table1[2 Years After Div], "PL")</f>
        <v>2</v>
      </c>
      <c r="D53" s="3" t="s">
        <v>107</v>
      </c>
      <c r="E53" s="3" t="s">
        <v>46</v>
      </c>
      <c r="F53" s="3" t="s">
        <v>113</v>
      </c>
      <c r="G53" s="10">
        <v>51321</v>
      </c>
      <c r="H53" s="10">
        <v>48750</v>
      </c>
      <c r="I53" s="4" t="s">
        <v>48</v>
      </c>
      <c r="J53" s="4" t="s">
        <v>112</v>
      </c>
      <c r="K53" s="10">
        <v>43388</v>
      </c>
      <c r="L53" s="9">
        <f>Table1[[#This Row],[Attendance year after]]-Table1[[#This Row],[Attendance]]</f>
        <v>-5362</v>
      </c>
      <c r="M53" s="17">
        <f>Table1[[#This Row],[Loss/Gain]]/Table1[[#This Row],[Attendance]]</f>
        <v>-0.10998974358974359</v>
      </c>
      <c r="N53" s="6" t="s">
        <v>49</v>
      </c>
      <c r="O53" s="6" t="s">
        <v>113</v>
      </c>
      <c r="P53" s="10">
        <v>47718</v>
      </c>
      <c r="Q53" s="10">
        <f>Table1[[#This Row],[Attendance 2 years after]]-Table1[[#This Row],[Attendance]]</f>
        <v>-1032</v>
      </c>
      <c r="R53" s="11">
        <f>Table1[[#This Row],[Loss/Gain 2yrs.]]/Table1[[#This Row],[Attendance]]</f>
        <v>-2.116923076923077E-2</v>
      </c>
    </row>
    <row r="54" spans="1:18" x14ac:dyDescent="0.25">
      <c r="A54" s="2" t="s">
        <v>47</v>
      </c>
      <c r="B54" s="3" t="s">
        <v>85</v>
      </c>
      <c r="C54" s="3">
        <f>COUNTIFS(Table1[Relegated Team], B54, Table1[2 Years After Div], "PL")</f>
        <v>2</v>
      </c>
      <c r="D54" s="3" t="s">
        <v>106</v>
      </c>
      <c r="E54" s="3" t="s">
        <v>46</v>
      </c>
      <c r="F54" s="3" t="s">
        <v>112</v>
      </c>
      <c r="G54" s="10">
        <v>22311</v>
      </c>
      <c r="H54" s="10">
        <v>25828</v>
      </c>
      <c r="I54" s="4" t="s">
        <v>48</v>
      </c>
      <c r="J54" s="4" t="s">
        <v>112</v>
      </c>
      <c r="K54" s="10">
        <v>22199</v>
      </c>
      <c r="L54" s="9">
        <f>Table1[[#This Row],[Attendance year after]]-Table1[[#This Row],[Attendance]]</f>
        <v>-3629</v>
      </c>
      <c r="M54" s="17">
        <f>Table1[[#This Row],[Loss/Gain]]/Table1[[#This Row],[Attendance]]</f>
        <v>-0.14050642713334366</v>
      </c>
      <c r="N54" s="6" t="s">
        <v>49</v>
      </c>
      <c r="O54" s="6" t="s">
        <v>113</v>
      </c>
      <c r="P54" s="10">
        <v>24683</v>
      </c>
      <c r="Q54" s="10">
        <f>Table1[[#This Row],[Attendance 2 years after]]-Table1[[#This Row],[Attendance]]</f>
        <v>-1145</v>
      </c>
      <c r="R54" s="11">
        <f>Table1[[#This Row],[Loss/Gain 2yrs.]]/Table1[[#This Row],[Attendance]]</f>
        <v>-4.433173300294254E-2</v>
      </c>
    </row>
    <row r="55" spans="1:18" x14ac:dyDescent="0.25">
      <c r="A55" s="2" t="s">
        <v>47</v>
      </c>
      <c r="B55" s="3" t="s">
        <v>64</v>
      </c>
      <c r="C55" s="3">
        <f>COUNTIFS(Table1[Relegated Team], B55, Table1[2 Years After Div], "PL")</f>
        <v>1</v>
      </c>
      <c r="D55" s="3" t="s">
        <v>108</v>
      </c>
      <c r="E55" s="3" t="s">
        <v>46</v>
      </c>
      <c r="F55" s="3" t="s">
        <v>113</v>
      </c>
      <c r="G55" s="10">
        <v>26708</v>
      </c>
      <c r="H55" s="10">
        <v>28429</v>
      </c>
      <c r="I55" s="4" t="s">
        <v>48</v>
      </c>
      <c r="J55" s="4" t="s">
        <v>112</v>
      </c>
      <c r="K55" s="10">
        <v>19948</v>
      </c>
      <c r="L55" s="9">
        <f>Table1[[#This Row],[Attendance year after]]-Table1[[#This Row],[Attendance]]</f>
        <v>-8481</v>
      </c>
      <c r="M55" s="17">
        <f>Table1[[#This Row],[Loss/Gain]]/Table1[[#This Row],[Attendance]]</f>
        <v>-0.2983221358471983</v>
      </c>
      <c r="N55" s="6" t="s">
        <v>49</v>
      </c>
      <c r="O55" s="3" t="s">
        <v>112</v>
      </c>
      <c r="P55" s="10">
        <v>16269</v>
      </c>
      <c r="Q55" s="10">
        <f>Table1[[#This Row],[Attendance 2 years after]]-Table1[[#This Row],[Attendance]]</f>
        <v>-12160</v>
      </c>
      <c r="R55" s="11">
        <f>Table1[[#This Row],[Loss/Gain 2yrs.]]/Table1[[#This Row],[Attendance]]</f>
        <v>-0.42773224524253406</v>
      </c>
    </row>
    <row r="56" spans="1:18" x14ac:dyDescent="0.25">
      <c r="A56" s="2" t="s">
        <v>48</v>
      </c>
      <c r="B56" s="3" t="s">
        <v>93</v>
      </c>
      <c r="C56" s="3">
        <f>COUNTIFS(Table1[Relegated Team], B56, Table1[2 Years After Div], "PL")</f>
        <v>3</v>
      </c>
      <c r="D56" s="3" t="s">
        <v>107</v>
      </c>
      <c r="E56" s="3" t="s">
        <v>47</v>
      </c>
      <c r="F56" s="3" t="s">
        <v>112</v>
      </c>
      <c r="G56" s="10">
        <v>13082</v>
      </c>
      <c r="H56" s="10">
        <v>20654</v>
      </c>
      <c r="I56" s="4" t="s">
        <v>49</v>
      </c>
      <c r="J56" s="4" t="s">
        <v>112</v>
      </c>
      <c r="K56" s="10">
        <v>14931</v>
      </c>
      <c r="L56" s="9">
        <f>Table1[[#This Row],[Attendance year after]]-Table1[[#This Row],[Attendance]]</f>
        <v>-5723</v>
      </c>
      <c r="M56" s="17">
        <f>Table1[[#This Row],[Loss/Gain]]/Table1[[#This Row],[Attendance]]</f>
        <v>-0.27708918369323132</v>
      </c>
      <c r="N56" s="6" t="s">
        <v>50</v>
      </c>
      <c r="O56" s="3" t="s">
        <v>112</v>
      </c>
      <c r="P56" s="10">
        <v>14048</v>
      </c>
      <c r="Q56" s="10">
        <f>Table1[[#This Row],[Attendance 2 years after]]-Table1[[#This Row],[Attendance]]</f>
        <v>-6606</v>
      </c>
      <c r="R56" s="11">
        <f>Table1[[#This Row],[Loss/Gain 2yrs.]]/Table1[[#This Row],[Attendance]]</f>
        <v>-0.31984119298925145</v>
      </c>
    </row>
    <row r="57" spans="1:18" x14ac:dyDescent="0.25">
      <c r="A57" s="2" t="s">
        <v>48</v>
      </c>
      <c r="B57" s="3" t="s">
        <v>94</v>
      </c>
      <c r="C57" s="3">
        <f>COUNTIFS(Table1[Relegated Team], B57, Table1[2 Years After Div], "PL")</f>
        <v>1</v>
      </c>
      <c r="D57" s="3" t="s">
        <v>108</v>
      </c>
      <c r="E57" s="3" t="s">
        <v>47</v>
      </c>
      <c r="F57" s="3" t="s">
        <v>113</v>
      </c>
      <c r="G57" s="10">
        <v>24816</v>
      </c>
      <c r="H57" s="10">
        <v>24390</v>
      </c>
      <c r="I57" s="4" t="s">
        <v>49</v>
      </c>
      <c r="J57" s="4" t="s">
        <v>112</v>
      </c>
      <c r="K57" s="10">
        <v>21169</v>
      </c>
      <c r="L57" s="9">
        <f>Table1[[#This Row],[Attendance year after]]-Table1[[#This Row],[Attendance]]</f>
        <v>-3221</v>
      </c>
      <c r="M57" s="17">
        <f>Table1[[#This Row],[Loss/Gain]]/Table1[[#This Row],[Attendance]]</f>
        <v>-0.13206232062320622</v>
      </c>
      <c r="N57" s="6" t="s">
        <v>50</v>
      </c>
      <c r="O57" s="3" t="s">
        <v>112</v>
      </c>
      <c r="P57" s="10">
        <v>18790</v>
      </c>
      <c r="Q57" s="10">
        <f>Table1[[#This Row],[Attendance 2 years after]]-Table1[[#This Row],[Attendance]]</f>
        <v>-5600</v>
      </c>
      <c r="R57" s="11">
        <f>Table1[[#This Row],[Loss/Gain 2yrs.]]/Table1[[#This Row],[Attendance]]</f>
        <v>-0.22960229602296023</v>
      </c>
    </row>
    <row r="58" spans="1:18" x14ac:dyDescent="0.25">
      <c r="A58" s="2" t="s">
        <v>48</v>
      </c>
      <c r="B58" s="3" t="s">
        <v>95</v>
      </c>
      <c r="C58" s="3">
        <f>COUNTIFS(Table1[Relegated Team], B58, Table1[2 Years After Div], "PL")</f>
        <v>0</v>
      </c>
      <c r="D58" s="3" t="s">
        <v>106</v>
      </c>
      <c r="E58" s="3" t="s">
        <v>47</v>
      </c>
      <c r="F58" s="3" t="s">
        <v>113</v>
      </c>
      <c r="G58" s="10">
        <v>19830</v>
      </c>
      <c r="H58" s="10">
        <v>18249</v>
      </c>
      <c r="I58" s="4" t="s">
        <v>49</v>
      </c>
      <c r="J58" s="4" t="s">
        <v>112</v>
      </c>
      <c r="K58" s="10">
        <v>15707</v>
      </c>
      <c r="L58" s="9">
        <f>Table1[[#This Row],[Attendance year after]]-Table1[[#This Row],[Attendance]]</f>
        <v>-2542</v>
      </c>
      <c r="M58" s="17">
        <f>Table1[[#This Row],[Loss/Gain]]/Table1[[#This Row],[Attendance]]</f>
        <v>-0.13929530385226588</v>
      </c>
      <c r="N58" s="6" t="s">
        <v>50</v>
      </c>
      <c r="O58" s="3" t="s">
        <v>112</v>
      </c>
      <c r="P58" s="10">
        <v>15016</v>
      </c>
      <c r="Q58" s="10">
        <f>Table1[[#This Row],[Attendance 2 years after]]-Table1[[#This Row],[Attendance]]</f>
        <v>-3233</v>
      </c>
      <c r="R58" s="11">
        <f>Table1[[#This Row],[Loss/Gain 2yrs.]]/Table1[[#This Row],[Attendance]]</f>
        <v>-0.17716039235026576</v>
      </c>
    </row>
    <row r="59" spans="1:18" x14ac:dyDescent="0.25">
      <c r="A59" s="2" t="s">
        <v>49</v>
      </c>
      <c r="B59" s="3" t="s">
        <v>90</v>
      </c>
      <c r="C59" s="3">
        <f>COUNTIFS(Table1[Relegated Team], B59, Table1[2 Years After Div], "PL")</f>
        <v>2</v>
      </c>
      <c r="D59" s="3" t="s">
        <v>107</v>
      </c>
      <c r="E59" s="3" t="s">
        <v>48</v>
      </c>
      <c r="F59" s="3" t="s">
        <v>113</v>
      </c>
      <c r="G59" s="10">
        <v>25246</v>
      </c>
      <c r="H59" s="10">
        <v>25462</v>
      </c>
      <c r="I59" s="4" t="s">
        <v>50</v>
      </c>
      <c r="J59" s="4" t="s">
        <v>112</v>
      </c>
      <c r="K59" s="10">
        <v>19127</v>
      </c>
      <c r="L59" s="9">
        <f>Table1[[#This Row],[Attendance year after]]-Table1[[#This Row],[Attendance]]</f>
        <v>-6335</v>
      </c>
      <c r="M59" s="17">
        <f>Table1[[#This Row],[Loss/Gain]]/Table1[[#This Row],[Attendance]]</f>
        <v>-0.24880213651716282</v>
      </c>
      <c r="N59" s="6" t="s">
        <v>51</v>
      </c>
      <c r="O59" s="3" t="s">
        <v>112</v>
      </c>
      <c r="P59" s="10">
        <v>16703</v>
      </c>
      <c r="Q59" s="10">
        <f>Table1[[#This Row],[Attendance 2 years after]]-Table1[[#This Row],[Attendance]]</f>
        <v>-8759</v>
      </c>
      <c r="R59" s="11">
        <f>Table1[[#This Row],[Loss/Gain 2yrs.]]/Table1[[#This Row],[Attendance]]</f>
        <v>-0.34400282774330376</v>
      </c>
    </row>
    <row r="60" spans="1:18" x14ac:dyDescent="0.25">
      <c r="A60" s="2" t="s">
        <v>49</v>
      </c>
      <c r="B60" s="3" t="s">
        <v>84</v>
      </c>
      <c r="C60" s="3">
        <f>COUNTIFS(Table1[Relegated Team], B60, Table1[2 Years After Div], "PL")</f>
        <v>1</v>
      </c>
      <c r="D60" s="3" t="s">
        <v>106</v>
      </c>
      <c r="E60" s="3" t="s">
        <v>48</v>
      </c>
      <c r="F60" s="3" t="s">
        <v>113</v>
      </c>
      <c r="G60" s="10">
        <v>33683</v>
      </c>
      <c r="H60" s="10">
        <v>33492</v>
      </c>
      <c r="I60" s="4" t="s">
        <v>50</v>
      </c>
      <c r="J60" s="4" t="s">
        <v>112</v>
      </c>
      <c r="K60" s="10">
        <v>30923</v>
      </c>
      <c r="L60" s="9">
        <f>Table1[[#This Row],[Attendance year after]]-Table1[[#This Row],[Attendance]]</f>
        <v>-2569</v>
      </c>
      <c r="M60" s="17">
        <f>Table1[[#This Row],[Loss/Gain]]/Table1[[#This Row],[Attendance]]</f>
        <v>-7.6704884748596686E-2</v>
      </c>
      <c r="N60" s="6" t="s">
        <v>51</v>
      </c>
      <c r="O60" s="6" t="s">
        <v>113</v>
      </c>
      <c r="P60" s="10">
        <v>34720</v>
      </c>
      <c r="Q60" s="10">
        <f>Table1[[#This Row],[Attendance 2 years after]]-Table1[[#This Row],[Attendance]]</f>
        <v>1228</v>
      </c>
      <c r="R60" s="11">
        <f>Table1[[#This Row],[Loss/Gain 2yrs.]]/Table1[[#This Row],[Attendance]]</f>
        <v>3.6665472351606353E-2</v>
      </c>
    </row>
    <row r="61" spans="1:18" x14ac:dyDescent="0.25">
      <c r="A61" s="2" t="s">
        <v>49</v>
      </c>
      <c r="B61" s="3" t="s">
        <v>96</v>
      </c>
      <c r="C61" s="3">
        <f>COUNTIFS(Table1[Relegated Team], B61, Table1[2 Years After Div], "PL")</f>
        <v>0</v>
      </c>
      <c r="D61" s="3" t="s">
        <v>108</v>
      </c>
      <c r="E61" s="3" t="s">
        <v>48</v>
      </c>
      <c r="F61" s="3" t="s">
        <v>112</v>
      </c>
      <c r="G61" s="10">
        <v>8611</v>
      </c>
      <c r="H61" s="10">
        <v>15780</v>
      </c>
      <c r="I61" s="4" t="s">
        <v>50</v>
      </c>
      <c r="J61" s="4" t="s">
        <v>112</v>
      </c>
      <c r="K61" s="10">
        <v>12764</v>
      </c>
      <c r="L61" s="9">
        <f>Table1[[#This Row],[Attendance year after]]-Table1[[#This Row],[Attendance]]</f>
        <v>-3016</v>
      </c>
      <c r="M61" s="17">
        <f>Table1[[#This Row],[Loss/Gain]]/Table1[[#This Row],[Attendance]]</f>
        <v>-0.19112801013941699</v>
      </c>
      <c r="N61" s="6" t="s">
        <v>51</v>
      </c>
      <c r="O61" s="3" t="s">
        <v>112</v>
      </c>
      <c r="P61" s="10">
        <v>13917</v>
      </c>
      <c r="Q61" s="10">
        <f>Table1[[#This Row],[Attendance 2 years after]]-Table1[[#This Row],[Attendance]]</f>
        <v>-1863</v>
      </c>
      <c r="R61" s="11">
        <f>Table1[[#This Row],[Loss/Gain 2yrs.]]/Table1[[#This Row],[Attendance]]</f>
        <v>-0.11806083650190113</v>
      </c>
    </row>
    <row r="62" spans="1:18" x14ac:dyDescent="0.25">
      <c r="A62" s="2" t="s">
        <v>50</v>
      </c>
      <c r="B62" s="3" t="s">
        <v>71</v>
      </c>
      <c r="C62" s="3">
        <f>COUNTIFS(Table1[Relegated Team], B62, Table1[2 Years After Div], "PL")</f>
        <v>1</v>
      </c>
      <c r="D62" s="3" t="s">
        <v>107</v>
      </c>
      <c r="E62" s="3" t="s">
        <v>49</v>
      </c>
      <c r="F62" s="3" t="s">
        <v>113</v>
      </c>
      <c r="G62" s="10">
        <v>22870</v>
      </c>
      <c r="H62" s="10">
        <v>23670</v>
      </c>
      <c r="I62" s="4" t="s">
        <v>51</v>
      </c>
      <c r="J62" s="4" t="s">
        <v>112</v>
      </c>
      <c r="K62" s="10">
        <v>18034</v>
      </c>
      <c r="L62" s="9">
        <f>Table1[[#This Row],[Attendance year after]]-Table1[[#This Row],[Attendance]]</f>
        <v>-5636</v>
      </c>
      <c r="M62" s="17">
        <f>Table1[[#This Row],[Loss/Gain]]/Table1[[#This Row],[Attendance]]</f>
        <v>-0.23810730882974229</v>
      </c>
      <c r="N62" s="6" t="s">
        <v>52</v>
      </c>
      <c r="O62" s="3" t="s">
        <v>112</v>
      </c>
      <c r="P62" s="10">
        <v>16141</v>
      </c>
      <c r="Q62" s="10">
        <f>Table1[[#This Row],[Attendance 2 years after]]-Table1[[#This Row],[Attendance]]</f>
        <v>-7529</v>
      </c>
      <c r="R62" s="11">
        <f>Table1[[#This Row],[Loss/Gain 2yrs.]]/Table1[[#This Row],[Attendance]]</f>
        <v>-0.31808196028728347</v>
      </c>
    </row>
    <row r="63" spans="1:18" x14ac:dyDescent="0.25">
      <c r="A63" s="2" t="s">
        <v>50</v>
      </c>
      <c r="B63" s="3" t="s">
        <v>75</v>
      </c>
      <c r="C63" s="3">
        <f>COUNTIFS(Table1[Relegated Team], B63, Table1[2 Years After Div], "PL")</f>
        <v>0</v>
      </c>
      <c r="D63" s="3" t="s">
        <v>108</v>
      </c>
      <c r="E63" s="3" t="s">
        <v>49</v>
      </c>
      <c r="F63" s="3" t="s">
        <v>113</v>
      </c>
      <c r="G63" s="10">
        <v>25000</v>
      </c>
      <c r="H63" s="10">
        <v>22551</v>
      </c>
      <c r="I63" s="4" t="s">
        <v>51</v>
      </c>
      <c r="J63" s="4" t="s">
        <v>112</v>
      </c>
      <c r="K63" s="10">
        <v>14997</v>
      </c>
      <c r="L63" s="9">
        <f>Table1[[#This Row],[Attendance year after]]-Table1[[#This Row],[Attendance]]</f>
        <v>-7554</v>
      </c>
      <c r="M63" s="17">
        <f>Table1[[#This Row],[Loss/Gain]]/Table1[[#This Row],[Attendance]]</f>
        <v>-0.33497405880005321</v>
      </c>
      <c r="N63" s="6" t="s">
        <v>52</v>
      </c>
      <c r="O63" s="3" t="s">
        <v>112</v>
      </c>
      <c r="P63" s="10">
        <v>14962</v>
      </c>
      <c r="Q63" s="10">
        <f>Table1[[#This Row],[Attendance 2 years after]]-Table1[[#This Row],[Attendance]]</f>
        <v>-7589</v>
      </c>
      <c r="R63" s="11">
        <f>Table1[[#This Row],[Loss/Gain 2yrs.]]/Table1[[#This Row],[Attendance]]</f>
        <v>-0.33652609640370718</v>
      </c>
    </row>
    <row r="64" spans="1:18" x14ac:dyDescent="0.25">
      <c r="A64" s="2" t="s">
        <v>50</v>
      </c>
      <c r="B64" s="3" t="s">
        <v>87</v>
      </c>
      <c r="C64" s="3">
        <f>COUNTIFS(Table1[Relegated Team], B64, Table1[2 Years After Div], "PL")</f>
        <v>0</v>
      </c>
      <c r="D64" s="3" t="s">
        <v>106</v>
      </c>
      <c r="E64" s="3" t="s">
        <v>49</v>
      </c>
      <c r="F64" s="3" t="s">
        <v>113</v>
      </c>
      <c r="G64" s="10">
        <v>27696</v>
      </c>
      <c r="H64" s="10">
        <v>25682</v>
      </c>
      <c r="I64" s="4" t="s">
        <v>51</v>
      </c>
      <c r="J64" s="4" t="s">
        <v>112</v>
      </c>
      <c r="K64" s="10">
        <v>21773</v>
      </c>
      <c r="L64" s="9">
        <f>Table1[[#This Row],[Attendance year after]]-Table1[[#This Row],[Attendance]]</f>
        <v>-3909</v>
      </c>
      <c r="M64" s="17">
        <f>Table1[[#This Row],[Loss/Gain]]/Table1[[#This Row],[Attendance]]</f>
        <v>-0.15220777198037536</v>
      </c>
      <c r="N64" s="6" t="s">
        <v>52</v>
      </c>
      <c r="O64" s="3" t="s">
        <v>124</v>
      </c>
      <c r="P64" s="10">
        <v>20879</v>
      </c>
      <c r="Q64" s="10">
        <f>Table1[[#This Row],[Attendance 2 years after]]-Table1[[#This Row],[Attendance]]</f>
        <v>-4803</v>
      </c>
      <c r="R64" s="11">
        <f>Table1[[#This Row],[Loss/Gain 2yrs.]]/Table1[[#This Row],[Attendance]]</f>
        <v>-0.18701814500428315</v>
      </c>
    </row>
    <row r="65" spans="1:18" x14ac:dyDescent="0.25">
      <c r="A65" s="2" t="s">
        <v>51</v>
      </c>
      <c r="B65" s="3" t="s">
        <v>70</v>
      </c>
      <c r="C65" s="3">
        <f>COUNTIFS(Table1[Relegated Team], B65, Table1[2 Years After Div], "PL")</f>
        <v>1</v>
      </c>
      <c r="D65" s="3" t="s">
        <v>106</v>
      </c>
      <c r="E65" s="3" t="s">
        <v>50</v>
      </c>
      <c r="F65" s="3" t="s">
        <v>113</v>
      </c>
      <c r="G65" s="10">
        <v>17295</v>
      </c>
      <c r="H65" s="10">
        <v>17779</v>
      </c>
      <c r="I65" s="4" t="s">
        <v>52</v>
      </c>
      <c r="J65" s="4" t="s">
        <v>112</v>
      </c>
      <c r="K65" s="10">
        <v>16656</v>
      </c>
      <c r="L65" s="9">
        <f>Table1[[#This Row],[Attendance year after]]-Table1[[#This Row],[Attendance]]</f>
        <v>-1123</v>
      </c>
      <c r="M65" s="17">
        <f>Table1[[#This Row],[Loss/Gain]]/Table1[[#This Row],[Attendance]]</f>
        <v>-6.3164407446988022E-2</v>
      </c>
      <c r="N65" s="6" t="s">
        <v>53</v>
      </c>
      <c r="O65" s="6" t="s">
        <v>113</v>
      </c>
      <c r="P65" s="10">
        <v>17809</v>
      </c>
      <c r="Q65" s="10">
        <f>Table1[[#This Row],[Attendance 2 years after]]-Table1[[#This Row],[Attendance]]</f>
        <v>30</v>
      </c>
      <c r="R65" s="11">
        <f>Table1[[#This Row],[Loss/Gain 2yrs.]]/Table1[[#This Row],[Attendance]]</f>
        <v>1.687383992350526E-3</v>
      </c>
    </row>
    <row r="66" spans="1:18" x14ac:dyDescent="0.25">
      <c r="A66" s="2" t="s">
        <v>51</v>
      </c>
      <c r="B66" s="3" t="s">
        <v>91</v>
      </c>
      <c r="C66" s="3">
        <f>COUNTIFS(Table1[Relegated Team], B66, Table1[2 Years After Div], "PL")</f>
        <v>0</v>
      </c>
      <c r="D66" s="3" t="s">
        <v>108</v>
      </c>
      <c r="E66" s="3" t="s">
        <v>50</v>
      </c>
      <c r="F66" s="3" t="s">
        <v>112</v>
      </c>
      <c r="G66" s="10">
        <v>19219</v>
      </c>
      <c r="H66" s="10">
        <v>23862</v>
      </c>
      <c r="I66" s="4" t="s">
        <v>52</v>
      </c>
      <c r="J66" s="4" t="s">
        <v>112</v>
      </c>
      <c r="K66" s="10">
        <v>19171</v>
      </c>
      <c r="L66" s="9">
        <f>Table1[[#This Row],[Attendance year after]]-Table1[[#This Row],[Attendance]]</f>
        <v>-4691</v>
      </c>
      <c r="M66" s="17">
        <f>Table1[[#This Row],[Loss/Gain]]/Table1[[#This Row],[Attendance]]</f>
        <v>-0.19658871846450424</v>
      </c>
      <c r="N66" s="6" t="s">
        <v>53</v>
      </c>
      <c r="O66" s="3" t="s">
        <v>112</v>
      </c>
      <c r="P66" s="10">
        <v>17022</v>
      </c>
      <c r="Q66" s="10">
        <f>Table1[[#This Row],[Attendance 2 years after]]-Table1[[#This Row],[Attendance]]</f>
        <v>-6840</v>
      </c>
      <c r="R66" s="11">
        <f>Table1[[#This Row],[Loss/Gain 2yrs.]]/Table1[[#This Row],[Attendance]]</f>
        <v>-0.28664822730701534</v>
      </c>
    </row>
    <row r="67" spans="1:18" x14ac:dyDescent="0.25">
      <c r="A67" s="2" t="s">
        <v>51</v>
      </c>
      <c r="B67" s="3" t="s">
        <v>97</v>
      </c>
      <c r="C67" s="3">
        <f>COUNTIFS(Table1[Relegated Team], B67, Table1[2 Years After Div], "PL")</f>
        <v>0</v>
      </c>
      <c r="D67" s="3" t="s">
        <v>107</v>
      </c>
      <c r="E67" s="3" t="s">
        <v>50</v>
      </c>
      <c r="F67" s="3" t="s">
        <v>113</v>
      </c>
      <c r="G67" s="10">
        <v>18634</v>
      </c>
      <c r="H67" s="10">
        <v>19359</v>
      </c>
      <c r="I67" s="4" t="s">
        <v>52</v>
      </c>
      <c r="J67" s="4" t="s">
        <v>112</v>
      </c>
      <c r="K67" s="10">
        <v>15177</v>
      </c>
      <c r="L67" s="9">
        <f>Table1[[#This Row],[Attendance year after]]-Table1[[#This Row],[Attendance]]</f>
        <v>-4182</v>
      </c>
      <c r="M67" s="17">
        <f>Table1[[#This Row],[Loss/Gain]]/Table1[[#This Row],[Attendance]]</f>
        <v>-0.21602355493568884</v>
      </c>
      <c r="N67" s="6" t="s">
        <v>53</v>
      </c>
      <c r="O67" s="3" t="s">
        <v>112</v>
      </c>
      <c r="P67" s="10">
        <v>12882</v>
      </c>
      <c r="Q67" s="10">
        <f>Table1[[#This Row],[Attendance 2 years after]]-Table1[[#This Row],[Attendance]]</f>
        <v>-6477</v>
      </c>
      <c r="R67" s="11">
        <f>Table1[[#This Row],[Loss/Gain 2yrs.]]/Table1[[#This Row],[Attendance]]</f>
        <v>-0.33457306679064003</v>
      </c>
    </row>
    <row r="68" spans="1:18" hidden="1" x14ac:dyDescent="0.25">
      <c r="A68" s="2" t="s">
        <v>59</v>
      </c>
      <c r="B68" s="3" t="s">
        <v>140</v>
      </c>
      <c r="C68" s="3">
        <f>COUNTIFS(Table1[Relegated Team], B68, Table1[2 Years After Div], "PL")</f>
        <v>1</v>
      </c>
      <c r="D68" s="3" t="s">
        <v>107</v>
      </c>
      <c r="E68" s="3" t="s">
        <v>58</v>
      </c>
      <c r="F68" s="3" t="s">
        <v>112</v>
      </c>
      <c r="G68" s="10">
        <v>18204</v>
      </c>
      <c r="H68" s="10" t="s">
        <v>122</v>
      </c>
      <c r="I68" s="4" t="s">
        <v>60</v>
      </c>
      <c r="J68" s="4"/>
      <c r="K68" s="10">
        <v>17774</v>
      </c>
      <c r="L68" s="10" t="s">
        <v>122</v>
      </c>
      <c r="M68" s="10" t="s">
        <v>122</v>
      </c>
      <c r="N68" s="6" t="s">
        <v>61</v>
      </c>
      <c r="O68" s="3" t="s">
        <v>113</v>
      </c>
      <c r="P68" s="10">
        <v>23746</v>
      </c>
      <c r="Q68" s="10" t="s">
        <v>122</v>
      </c>
      <c r="R68" s="10" t="s">
        <v>122</v>
      </c>
    </row>
    <row r="69" spans="1:18" x14ac:dyDescent="0.25">
      <c r="A69" s="2" t="s">
        <v>52</v>
      </c>
      <c r="B69" s="3" t="s">
        <v>88</v>
      </c>
      <c r="C69" s="3">
        <f>COUNTIFS(Table1[Relegated Team], B69, Table1[2 Years After Div], "PL")</f>
        <v>1</v>
      </c>
      <c r="D69" s="3" t="s">
        <v>107</v>
      </c>
      <c r="E69" s="3" t="s">
        <v>51</v>
      </c>
      <c r="F69" s="3" t="s">
        <v>113</v>
      </c>
      <c r="G69" s="10">
        <v>26672</v>
      </c>
      <c r="H69" s="10">
        <v>26805</v>
      </c>
      <c r="I69" s="4" t="s">
        <v>53</v>
      </c>
      <c r="J69" s="4" t="s">
        <v>112</v>
      </c>
      <c r="K69" s="10">
        <v>26343</v>
      </c>
      <c r="L69" s="9">
        <f>Table1[[#This Row],[Attendance year after]]-Table1[[#This Row],[Attendance]]</f>
        <v>-462</v>
      </c>
      <c r="M69" s="17">
        <f>Table1[[#This Row],[Loss/Gain]]/Table1[[#This Row],[Attendance]]</f>
        <v>-1.7235590374930051E-2</v>
      </c>
      <c r="N69" s="6" t="s">
        <v>54</v>
      </c>
      <c r="O69" s="6" t="s">
        <v>113</v>
      </c>
      <c r="P69" s="10">
        <v>26972</v>
      </c>
      <c r="Q69" s="10">
        <f>Table1[[#This Row],[Attendance 2 years after]]-Table1[[#This Row],[Attendance]]</f>
        <v>167</v>
      </c>
      <c r="R69" s="11">
        <f>Table1[[#This Row],[Loss/Gain 2yrs.]]/Table1[[#This Row],[Attendance]]</f>
        <v>6.2301809363924637E-3</v>
      </c>
    </row>
    <row r="70" spans="1:18" x14ac:dyDescent="0.25">
      <c r="A70" s="2" t="s">
        <v>52</v>
      </c>
      <c r="B70" s="3" t="s">
        <v>99</v>
      </c>
      <c r="C70" s="3">
        <f>COUNTIFS(Table1[Relegated Team], B70, Table1[2 Years After Div], "PL")</f>
        <v>0</v>
      </c>
      <c r="D70" s="3" t="s">
        <v>106</v>
      </c>
      <c r="E70" s="3" t="s">
        <v>51</v>
      </c>
      <c r="F70" s="3" t="s">
        <v>112</v>
      </c>
      <c r="G70" s="10">
        <v>22999</v>
      </c>
      <c r="H70" s="10">
        <v>27430</v>
      </c>
      <c r="I70" s="4" t="s">
        <v>53</v>
      </c>
      <c r="J70" s="4" t="s">
        <v>112</v>
      </c>
      <c r="K70" s="10">
        <v>21124</v>
      </c>
      <c r="L70" s="9">
        <f>Table1[[#This Row],[Attendance year after]]-Table1[[#This Row],[Attendance]]</f>
        <v>-6306</v>
      </c>
      <c r="M70" s="17">
        <f>Table1[[#This Row],[Loss/Gain]]/Table1[[#This Row],[Attendance]]</f>
        <v>-0.22989427633977397</v>
      </c>
      <c r="N70" s="6" t="s">
        <v>54</v>
      </c>
      <c r="O70" s="3" t="s">
        <v>112</v>
      </c>
      <c r="P70" s="10">
        <v>16463</v>
      </c>
      <c r="Q70" s="10">
        <f>Table1[[#This Row],[Attendance 2 years after]]-Table1[[#This Row],[Attendance]]</f>
        <v>-10967</v>
      </c>
      <c r="R70" s="11">
        <f>Table1[[#This Row],[Loss/Gain 2yrs.]]/Table1[[#This Row],[Attendance]]</f>
        <v>-0.39981771782719649</v>
      </c>
    </row>
    <row r="71" spans="1:18" x14ac:dyDescent="0.25">
      <c r="A71" s="2" t="s">
        <v>52</v>
      </c>
      <c r="B71" s="3" t="s">
        <v>98</v>
      </c>
      <c r="C71" s="3">
        <f>COUNTIFS(Table1[Relegated Team], B71, Table1[2 Years After Div], "PL")</f>
        <v>0</v>
      </c>
      <c r="D71" s="3" t="s">
        <v>108</v>
      </c>
      <c r="E71" s="3" t="s">
        <v>51</v>
      </c>
      <c r="F71" s="3" t="s">
        <v>113</v>
      </c>
      <c r="G71" s="10">
        <v>25394</v>
      </c>
      <c r="H71" s="10">
        <v>24977</v>
      </c>
      <c r="I71" s="4" t="s">
        <v>53</v>
      </c>
      <c r="J71" s="4" t="s">
        <v>112</v>
      </c>
      <c r="K71" s="10">
        <v>18276</v>
      </c>
      <c r="L71" s="9">
        <f>Table1[[#This Row],[Attendance year after]]-Table1[[#This Row],[Attendance]]</f>
        <v>-6701</v>
      </c>
      <c r="M71" s="17">
        <f>Table1[[#This Row],[Loss/Gain]]/Table1[[#This Row],[Attendance]]</f>
        <v>-0.26828682387796771</v>
      </c>
      <c r="N71" s="6" t="s">
        <v>54</v>
      </c>
      <c r="O71" s="3" t="s">
        <v>112</v>
      </c>
      <c r="P71" s="10">
        <v>17566</v>
      </c>
      <c r="Q71" s="10">
        <f>Table1[[#This Row],[Attendance 2 years after]]-Table1[[#This Row],[Attendance]]</f>
        <v>-7411</v>
      </c>
      <c r="R71" s="11">
        <f>Table1[[#This Row],[Loss/Gain 2yrs.]]/Table1[[#This Row],[Attendance]]</f>
        <v>-0.29671297593786283</v>
      </c>
    </row>
    <row r="72" spans="1:18" x14ac:dyDescent="0.25">
      <c r="A72" s="2" t="s">
        <v>53</v>
      </c>
      <c r="B72" s="3" t="s">
        <v>93</v>
      </c>
      <c r="C72" s="3">
        <f>COUNTIFS(Table1[Relegated Team], B72, Table1[2 Years After Div], "PL")</f>
        <v>3</v>
      </c>
      <c r="D72" s="3" t="s">
        <v>108</v>
      </c>
      <c r="E72" s="3" t="s">
        <v>52</v>
      </c>
      <c r="F72" s="3" t="s">
        <v>112</v>
      </c>
      <c r="G72" s="10">
        <v>13719</v>
      </c>
      <c r="H72" s="10">
        <v>19131</v>
      </c>
      <c r="I72" s="4" t="s">
        <v>54</v>
      </c>
      <c r="J72" s="4" t="s">
        <v>112</v>
      </c>
      <c r="K72" s="10">
        <v>16823</v>
      </c>
      <c r="L72" s="9">
        <f>Table1[[#This Row],[Attendance year after]]-Table1[[#This Row],[Attendance]]</f>
        <v>-2308</v>
      </c>
      <c r="M72" s="17">
        <f>Table1[[#This Row],[Loss/Gain]]/Table1[[#This Row],[Attendance]]</f>
        <v>-0.12064189012597355</v>
      </c>
      <c r="N72" s="6" t="s">
        <v>55</v>
      </c>
      <c r="O72" s="3" t="s">
        <v>113</v>
      </c>
      <c r="P72" s="10">
        <v>20558</v>
      </c>
      <c r="Q72" s="10">
        <f>Table1[[#This Row],[Attendance 2 years after]]-Table1[[#This Row],[Attendance]]</f>
        <v>1427</v>
      </c>
      <c r="R72" s="11">
        <f>Table1[[#This Row],[Loss/Gain 2yrs.]]/Table1[[#This Row],[Attendance]]</f>
        <v>7.4590977993832006E-2</v>
      </c>
    </row>
    <row r="73" spans="1:18" x14ac:dyDescent="0.25">
      <c r="A73" s="2" t="s">
        <v>53</v>
      </c>
      <c r="B73" s="3" t="s">
        <v>94</v>
      </c>
      <c r="C73" s="3">
        <f>COUNTIFS(Table1[Relegated Team], B73, Table1[2 Years After Div], "PL")</f>
        <v>1</v>
      </c>
      <c r="D73" s="3" t="s">
        <v>107</v>
      </c>
      <c r="E73" s="3" t="s">
        <v>52</v>
      </c>
      <c r="F73" s="3" t="s">
        <v>113</v>
      </c>
      <c r="G73" s="10">
        <v>24117</v>
      </c>
      <c r="H73" s="10">
        <v>23557</v>
      </c>
      <c r="I73" s="4" t="s">
        <v>54</v>
      </c>
      <c r="J73" s="4" t="s">
        <v>112</v>
      </c>
      <c r="K73" s="10">
        <v>17199</v>
      </c>
      <c r="L73" s="9">
        <f>Table1[[#This Row],[Attendance year after]]-Table1[[#This Row],[Attendance]]</f>
        <v>-6358</v>
      </c>
      <c r="M73" s="17">
        <f>Table1[[#This Row],[Loss/Gain]]/Table1[[#This Row],[Attendance]]</f>
        <v>-0.26989854395721019</v>
      </c>
      <c r="N73" s="6" t="s">
        <v>55</v>
      </c>
      <c r="O73" s="3" t="s">
        <v>113</v>
      </c>
      <c r="P73" s="10">
        <v>20761</v>
      </c>
      <c r="Q73" s="10">
        <f>Table1[[#This Row],[Attendance 2 years after]]-Table1[[#This Row],[Attendance]]</f>
        <v>-2796</v>
      </c>
      <c r="R73" s="11">
        <f>Table1[[#This Row],[Loss/Gain 2yrs.]]/Table1[[#This Row],[Attendance]]</f>
        <v>-0.11869083499596723</v>
      </c>
    </row>
    <row r="74" spans="1:18" x14ac:dyDescent="0.25">
      <c r="A74" s="2" t="s">
        <v>53</v>
      </c>
      <c r="B74" s="3" t="s">
        <v>70</v>
      </c>
      <c r="C74" s="3">
        <f>COUNTIFS(Table1[Relegated Team], B74, Table1[2 Years After Div], "PL")</f>
        <v>1</v>
      </c>
      <c r="D74" s="3" t="s">
        <v>106</v>
      </c>
      <c r="E74" s="3" t="s">
        <v>52</v>
      </c>
      <c r="F74" s="3" t="s">
        <v>112</v>
      </c>
      <c r="G74" s="10">
        <v>16656</v>
      </c>
      <c r="H74" s="10">
        <v>17809</v>
      </c>
      <c r="I74" s="4" t="s">
        <v>54</v>
      </c>
      <c r="J74" s="4" t="s">
        <v>112</v>
      </c>
      <c r="K74" s="10">
        <v>15994</v>
      </c>
      <c r="L74" s="9">
        <f>Table1[[#This Row],[Attendance year after]]-Table1[[#This Row],[Attendance]]</f>
        <v>-1815</v>
      </c>
      <c r="M74" s="17">
        <f>Table1[[#This Row],[Loss/Gain]]/Table1[[#This Row],[Attendance]]</f>
        <v>-0.1019147621988882</v>
      </c>
      <c r="N74" s="6" t="s">
        <v>55</v>
      </c>
      <c r="O74" s="3" t="s">
        <v>112</v>
      </c>
      <c r="P74" s="10">
        <v>14616</v>
      </c>
      <c r="Q74" s="10">
        <f>Table1[[#This Row],[Attendance 2 years after]]-Table1[[#This Row],[Attendance]]</f>
        <v>-3193</v>
      </c>
      <c r="R74" s="11">
        <f>Table1[[#This Row],[Loss/Gain 2yrs.]]/Table1[[#This Row],[Attendance]]</f>
        <v>-0.17929136953225897</v>
      </c>
    </row>
    <row r="75" spans="1:18" x14ac:dyDescent="0.25">
      <c r="A75" s="2" t="s">
        <v>54</v>
      </c>
      <c r="B75" s="3" t="s">
        <v>92</v>
      </c>
      <c r="C75" s="3">
        <f>COUNTIFS(Table1[Relegated Team], B75, Table1[2 Years After Div], "PL")</f>
        <v>2</v>
      </c>
      <c r="D75" s="3" t="s">
        <v>107</v>
      </c>
      <c r="E75" s="3" t="s">
        <v>53</v>
      </c>
      <c r="F75" s="3" t="s">
        <v>113</v>
      </c>
      <c r="G75" s="10">
        <v>50359</v>
      </c>
      <c r="H75" s="10">
        <v>49754</v>
      </c>
      <c r="I75" s="4" t="s">
        <v>55</v>
      </c>
      <c r="J75" s="4" t="s">
        <v>112</v>
      </c>
      <c r="K75" s="10">
        <v>51106</v>
      </c>
      <c r="L75" s="9">
        <f>Table1[[#This Row],[Attendance year after]]-Table1[[#This Row],[Attendance]]</f>
        <v>1352</v>
      </c>
      <c r="M75" s="17">
        <f>Table1[[#This Row],[Loss/Gain]]/Table1[[#This Row],[Attendance]]</f>
        <v>2.7173694577320415E-2</v>
      </c>
      <c r="N75" s="6" t="s">
        <v>56</v>
      </c>
      <c r="O75" s="3" t="s">
        <v>113</v>
      </c>
      <c r="P75" s="10">
        <v>51992</v>
      </c>
      <c r="Q75" s="10">
        <f>Table1[[#This Row],[Attendance 2 years after]]-Table1[[#This Row],[Attendance]]</f>
        <v>2238</v>
      </c>
      <c r="R75" s="11">
        <f>Table1[[#This Row],[Loss/Gain 2yrs.]]/Table1[[#This Row],[Attendance]]</f>
        <v>4.498130803553483E-2</v>
      </c>
    </row>
    <row r="76" spans="1:18" x14ac:dyDescent="0.25">
      <c r="A76" s="2" t="s">
        <v>54</v>
      </c>
      <c r="B76" s="3" t="s">
        <v>88</v>
      </c>
      <c r="C76" s="3">
        <f>COUNTIFS(Table1[Relegated Team], B76, Table1[2 Years After Div], "PL")</f>
        <v>1</v>
      </c>
      <c r="D76" s="3" t="s">
        <v>108</v>
      </c>
      <c r="E76" s="3" t="s">
        <v>53</v>
      </c>
      <c r="F76" s="3" t="s">
        <v>112</v>
      </c>
      <c r="G76" s="10">
        <v>26343</v>
      </c>
      <c r="H76" s="10">
        <v>26972</v>
      </c>
      <c r="I76" s="4" t="s">
        <v>55</v>
      </c>
      <c r="J76" s="4" t="s">
        <v>112</v>
      </c>
      <c r="K76" s="10">
        <v>26354</v>
      </c>
      <c r="L76" s="9">
        <f>Table1[[#This Row],[Attendance year after]]-Table1[[#This Row],[Attendance]]</f>
        <v>-618</v>
      </c>
      <c r="M76" s="17">
        <f>Table1[[#This Row],[Loss/Gain]]/Table1[[#This Row],[Attendance]]</f>
        <v>-2.291265015571704E-2</v>
      </c>
      <c r="N76" s="6" t="s">
        <v>56</v>
      </c>
      <c r="O76" s="3" t="s">
        <v>112</v>
      </c>
      <c r="P76" s="10">
        <v>25959</v>
      </c>
      <c r="Q76" s="10">
        <f>Table1[[#This Row],[Attendance 2 years after]]-Table1[[#This Row],[Attendance]]</f>
        <v>-1013</v>
      </c>
      <c r="R76" s="11">
        <f>Table1[[#This Row],[Loss/Gain 2yrs.]]/Table1[[#This Row],[Attendance]]</f>
        <v>-3.7557467002817736E-2</v>
      </c>
    </row>
    <row r="77" spans="1:18" x14ac:dyDescent="0.25">
      <c r="A77" s="2" t="s">
        <v>54</v>
      </c>
      <c r="B77" s="3" t="s">
        <v>100</v>
      </c>
      <c r="C77" s="3">
        <f>COUNTIFS(Table1[Relegated Team], B77, Table1[2 Years After Div], "PL")</f>
        <v>0</v>
      </c>
      <c r="D77" s="3" t="s">
        <v>106</v>
      </c>
      <c r="E77" s="3" t="s">
        <v>53</v>
      </c>
      <c r="F77" s="3" t="s">
        <v>113</v>
      </c>
      <c r="G77" s="10">
        <v>34133</v>
      </c>
      <c r="H77" s="10">
        <v>33690</v>
      </c>
      <c r="I77" s="4" t="s">
        <v>55</v>
      </c>
      <c r="J77" s="4" t="s">
        <v>112</v>
      </c>
      <c r="K77" s="10">
        <v>32107</v>
      </c>
      <c r="L77" s="9">
        <f>Table1[[#This Row],[Attendance year after]]-Table1[[#This Row],[Attendance]]</f>
        <v>-1583</v>
      </c>
      <c r="M77" s="17">
        <f>Table1[[#This Row],[Loss/Gain]]/Table1[[#This Row],[Attendance]]</f>
        <v>-4.6987236568714751E-2</v>
      </c>
      <c r="N77" s="6" t="s">
        <v>56</v>
      </c>
      <c r="O77" s="3" t="s">
        <v>112</v>
      </c>
      <c r="P77" s="10">
        <v>32097</v>
      </c>
      <c r="Q77" s="10">
        <f>Table1[[#This Row],[Attendance 2 years after]]-Table1[[#This Row],[Attendance]]</f>
        <v>-1593</v>
      </c>
      <c r="R77" s="11">
        <f>Table1[[#This Row],[Loss/Gain 2yrs.]]/Table1[[#This Row],[Attendance]]</f>
        <v>-4.728406055209261E-2</v>
      </c>
    </row>
    <row r="78" spans="1:18" x14ac:dyDescent="0.25">
      <c r="A78" s="2" t="s">
        <v>55</v>
      </c>
      <c r="B78" s="3" t="s">
        <v>94</v>
      </c>
      <c r="C78" s="3">
        <f>COUNTIFS(Table1[Relegated Team], B78, Table1[2 Years After Div], "PL")</f>
        <v>1</v>
      </c>
      <c r="D78" s="3" t="s">
        <v>106</v>
      </c>
      <c r="E78" s="3" t="s">
        <v>54</v>
      </c>
      <c r="F78" s="3" t="s">
        <v>112</v>
      </c>
      <c r="G78" s="10">
        <v>17199</v>
      </c>
      <c r="H78" s="10">
        <v>20761</v>
      </c>
      <c r="I78" s="4" t="s">
        <v>56</v>
      </c>
      <c r="J78" s="4" t="s">
        <v>112</v>
      </c>
      <c r="K78" s="10">
        <v>15622</v>
      </c>
      <c r="L78" s="9">
        <f>Table1[[#This Row],[Attendance year after]]-Table1[[#This Row],[Attendance]]</f>
        <v>-5139</v>
      </c>
      <c r="M78" s="17">
        <f>Table1[[#This Row],[Loss/Gain]]/Table1[[#This Row],[Attendance]]</f>
        <v>-0.24753142912191128</v>
      </c>
      <c r="N78" s="6" t="s">
        <v>57</v>
      </c>
      <c r="O78" s="3" t="s">
        <v>112</v>
      </c>
      <c r="P78" s="10">
        <v>12165</v>
      </c>
      <c r="Q78" s="10">
        <f>Table1[[#This Row],[Attendance 2 years after]]-Table1[[#This Row],[Attendance]]</f>
        <v>-8596</v>
      </c>
      <c r="R78" s="11">
        <f>Table1[[#This Row],[Loss/Gain 2yrs.]]/Table1[[#This Row],[Attendance]]</f>
        <v>-0.41404556620586674</v>
      </c>
    </row>
    <row r="79" spans="1:18" x14ac:dyDescent="0.25">
      <c r="A79" s="2" t="s">
        <v>55</v>
      </c>
      <c r="B79" s="3" t="s">
        <v>64</v>
      </c>
      <c r="C79" s="3">
        <f>COUNTIFS(Table1[Relegated Team], B79, Table1[2 Years After Div], "PL")</f>
        <v>1</v>
      </c>
      <c r="D79" s="3" t="s">
        <v>108</v>
      </c>
      <c r="E79" s="3" t="s">
        <v>54</v>
      </c>
      <c r="F79" s="3" t="s">
        <v>112</v>
      </c>
      <c r="G79" s="10">
        <v>24627</v>
      </c>
      <c r="H79" s="10">
        <v>30449</v>
      </c>
      <c r="I79" s="4" t="s">
        <v>56</v>
      </c>
      <c r="J79" s="4" t="s">
        <v>112</v>
      </c>
      <c r="K79" s="10">
        <v>25544</v>
      </c>
      <c r="L79" s="9">
        <f>Table1[[#This Row],[Attendance year after]]-Table1[[#This Row],[Attendance]]</f>
        <v>-4905</v>
      </c>
      <c r="M79" s="17">
        <f>Table1[[#This Row],[Loss/Gain]]/Table1[[#This Row],[Attendance]]</f>
        <v>-0.16108903412263129</v>
      </c>
      <c r="N79" s="6" t="s">
        <v>57</v>
      </c>
      <c r="O79" s="3" t="s">
        <v>112</v>
      </c>
      <c r="P79" s="10">
        <v>23217</v>
      </c>
      <c r="Q79" s="10">
        <f>Table1[[#This Row],[Attendance 2 years after]]-Table1[[#This Row],[Attendance]]</f>
        <v>-7232</v>
      </c>
      <c r="R79" s="11">
        <f>Table1[[#This Row],[Loss/Gain 2yrs.]]/Table1[[#This Row],[Attendance]]</f>
        <v>-0.23751190515287859</v>
      </c>
    </row>
    <row r="80" spans="1:18" x14ac:dyDescent="0.25">
      <c r="A80" s="2" t="s">
        <v>55</v>
      </c>
      <c r="B80" s="3" t="s">
        <v>72</v>
      </c>
      <c r="C80" s="3">
        <f>COUNTIFS(Table1[Relegated Team], B80, Table1[2 Years After Div], "PL")</f>
        <v>1</v>
      </c>
      <c r="D80" s="3" t="s">
        <v>107</v>
      </c>
      <c r="E80" s="3" t="s">
        <v>54</v>
      </c>
      <c r="F80" s="3" t="s">
        <v>113</v>
      </c>
      <c r="G80" s="10">
        <v>43071</v>
      </c>
      <c r="H80" s="10">
        <v>41287</v>
      </c>
      <c r="I80" s="4" t="s">
        <v>56</v>
      </c>
      <c r="J80" s="4" t="s">
        <v>112</v>
      </c>
      <c r="K80" s="10">
        <v>27635</v>
      </c>
      <c r="L80" s="9">
        <f>Table1[[#This Row],[Attendance year after]]-Table1[[#This Row],[Attendance]]</f>
        <v>-13652</v>
      </c>
      <c r="M80" s="17">
        <f>Table1[[#This Row],[Loss/Gain]]/Table1[[#This Row],[Attendance]]</f>
        <v>-0.33066098287596579</v>
      </c>
      <c r="N80" s="6" t="s">
        <v>57</v>
      </c>
      <c r="O80" s="3" t="s">
        <v>124</v>
      </c>
      <c r="P80" s="10">
        <v>32157</v>
      </c>
      <c r="Q80" s="10">
        <f>Table1[[#This Row],[Attendance 2 years after]]-Table1[[#This Row],[Attendance]]</f>
        <v>-9130</v>
      </c>
      <c r="R80" s="11">
        <f>Table1[[#This Row],[Loss/Gain 2yrs.]]/Table1[[#This Row],[Attendance]]</f>
        <v>-0.22113498195557924</v>
      </c>
    </row>
    <row r="81" spans="1:18" x14ac:dyDescent="0.25">
      <c r="A81" s="2" t="s">
        <v>56</v>
      </c>
      <c r="B81" s="3" t="s">
        <v>85</v>
      </c>
      <c r="C81" s="3">
        <f>COUNTIFS(Table1[Relegated Team], B81, Table1[2 Years After Div], "PL")</f>
        <v>2</v>
      </c>
      <c r="D81" s="3" t="s">
        <v>106</v>
      </c>
      <c r="E81" s="3" t="s">
        <v>55</v>
      </c>
      <c r="F81" s="3" t="s">
        <v>113</v>
      </c>
      <c r="G81" s="10">
        <v>23876</v>
      </c>
      <c r="H81" s="10">
        <v>24520</v>
      </c>
      <c r="I81" s="4" t="s">
        <v>57</v>
      </c>
      <c r="J81" s="4" t="s">
        <v>112</v>
      </c>
      <c r="K81" s="10">
        <v>24148</v>
      </c>
      <c r="L81" s="9">
        <f>Table1[[#This Row],[Attendance year after]]-Table1[[#This Row],[Attendance]]</f>
        <v>-372</v>
      </c>
      <c r="M81" s="17">
        <f>Table1[[#This Row],[Loss/Gain]]/Table1[[#This Row],[Attendance]]</f>
        <v>-1.5171288743882546E-2</v>
      </c>
      <c r="N81" s="6" t="s">
        <v>58</v>
      </c>
      <c r="O81" s="3" t="s">
        <v>112</v>
      </c>
      <c r="P81" s="10">
        <v>24053</v>
      </c>
      <c r="Q81" s="10">
        <f>Table1[[#This Row],[Attendance 2 years after]]-Table1[[#This Row],[Attendance]]</f>
        <v>-467</v>
      </c>
      <c r="R81" s="11">
        <f>Table1[[#This Row],[Loss/Gain 2yrs.]]/Table1[[#This Row],[Attendance]]</f>
        <v>-1.904567699836868E-2</v>
      </c>
    </row>
    <row r="82" spans="1:18" x14ac:dyDescent="0.25">
      <c r="A82" s="2" t="s">
        <v>56</v>
      </c>
      <c r="B82" s="3" t="s">
        <v>102</v>
      </c>
      <c r="C82" s="3">
        <f>COUNTIFS(Table1[Relegated Team], B82, Table1[2 Years After Div], "PL")</f>
        <v>0</v>
      </c>
      <c r="D82" s="3" t="s">
        <v>108</v>
      </c>
      <c r="E82" s="3" t="s">
        <v>55</v>
      </c>
      <c r="F82" s="3" t="s">
        <v>113</v>
      </c>
      <c r="G82" s="10">
        <v>27433</v>
      </c>
      <c r="H82" s="10">
        <v>29280</v>
      </c>
      <c r="I82" s="4" t="s">
        <v>57</v>
      </c>
      <c r="J82" s="4" t="s">
        <v>112</v>
      </c>
      <c r="K82" s="10">
        <v>25200</v>
      </c>
      <c r="L82" s="9">
        <f>Table1[[#This Row],[Attendance year after]]-Table1[[#This Row],[Attendance]]</f>
        <v>-4080</v>
      </c>
      <c r="M82" s="17">
        <f>Table1[[#This Row],[Loss/Gain]]/Table1[[#This Row],[Attendance]]</f>
        <v>-0.13934426229508196</v>
      </c>
      <c r="N82" s="6" t="s">
        <v>58</v>
      </c>
      <c r="O82" s="3" t="s">
        <v>112</v>
      </c>
      <c r="P82" s="10">
        <v>22828</v>
      </c>
      <c r="Q82" s="10">
        <f>Table1[[#This Row],[Attendance 2 years after]]-Table1[[#This Row],[Attendance]]</f>
        <v>-6452</v>
      </c>
      <c r="R82" s="11">
        <f>Table1[[#This Row],[Loss/Gain 2yrs.]]/Table1[[#This Row],[Attendance]]</f>
        <v>-0.22035519125683059</v>
      </c>
    </row>
    <row r="83" spans="1:18" x14ac:dyDescent="0.25">
      <c r="A83" s="2" t="s">
        <v>56</v>
      </c>
      <c r="B83" s="3" t="s">
        <v>101</v>
      </c>
      <c r="C83" s="3">
        <f>COUNTIFS(Table1[Relegated Team], B83, Table1[2 Years After Div], "PL")</f>
        <v>0</v>
      </c>
      <c r="D83" s="3" t="s">
        <v>107</v>
      </c>
      <c r="E83" s="3" t="s">
        <v>55</v>
      </c>
      <c r="F83" s="3" t="s">
        <v>113</v>
      </c>
      <c r="G83" s="10">
        <v>20619</v>
      </c>
      <c r="H83" s="10">
        <v>20623</v>
      </c>
      <c r="I83" s="4" t="s">
        <v>57</v>
      </c>
      <c r="J83" s="4" t="s">
        <v>112</v>
      </c>
      <c r="K83" s="10">
        <v>18737</v>
      </c>
      <c r="L83" s="9">
        <f>Table1[[#This Row],[Attendance year after]]-Table1[[#This Row],[Attendance]]</f>
        <v>-1886</v>
      </c>
      <c r="M83" s="17">
        <f>Table1[[#This Row],[Loss/Gain]]/Table1[[#This Row],[Attendance]]</f>
        <v>-9.1451292246520877E-2</v>
      </c>
      <c r="N83" s="6" t="s">
        <v>58</v>
      </c>
      <c r="O83" s="3" t="s">
        <v>112</v>
      </c>
      <c r="P83" s="10">
        <v>16151</v>
      </c>
      <c r="Q83" s="10">
        <f>Table1[[#This Row],[Attendance 2 years after]]-Table1[[#This Row],[Attendance]]</f>
        <v>-4472</v>
      </c>
      <c r="R83" s="11">
        <f>Table1[[#This Row],[Loss/Gain 2yrs.]]/Table1[[#This Row],[Attendance]]</f>
        <v>-0.21684526984434854</v>
      </c>
    </row>
    <row r="84" spans="1:18" x14ac:dyDescent="0.25">
      <c r="A84" s="2" t="s">
        <v>57</v>
      </c>
      <c r="B84" s="3" t="s">
        <v>99</v>
      </c>
      <c r="C84" s="3">
        <f>COUNTIFS(Table1[Relegated Team], B84, Table1[2 Years After Div], "PL")</f>
        <v>0</v>
      </c>
      <c r="D84" s="3" t="s">
        <v>107</v>
      </c>
      <c r="E84" s="3" t="s">
        <v>56</v>
      </c>
      <c r="F84" s="3" t="s">
        <v>112</v>
      </c>
      <c r="G84" s="10">
        <v>20164</v>
      </c>
      <c r="H84" s="10">
        <v>31408</v>
      </c>
      <c r="I84" s="4" t="s">
        <v>58</v>
      </c>
      <c r="J84" s="4" t="s">
        <v>112</v>
      </c>
      <c r="K84" s="10">
        <v>22822</v>
      </c>
      <c r="L84" s="9">
        <f>Table1[[#This Row],[Attendance year after]]-Table1[[#This Row],[Attendance]]</f>
        <v>-8586</v>
      </c>
      <c r="M84" s="17">
        <f>Table1[[#This Row],[Loss/Gain]]/Table1[[#This Row],[Attendance]]</f>
        <v>-0.27336984207845133</v>
      </c>
      <c r="N84" s="6" t="s">
        <v>59</v>
      </c>
      <c r="O84" s="3" t="s">
        <v>112</v>
      </c>
      <c r="P84" s="10" t="s">
        <v>122</v>
      </c>
      <c r="Q84" s="10" t="s">
        <v>122</v>
      </c>
      <c r="R84" s="10" t="s">
        <v>122</v>
      </c>
    </row>
    <row r="85" spans="1:18" x14ac:dyDescent="0.25">
      <c r="A85" s="2" t="s">
        <v>57</v>
      </c>
      <c r="B85" s="3" t="s">
        <v>98</v>
      </c>
      <c r="C85" s="3">
        <f>COUNTIFS(Table1[Relegated Team], B85, Table1[2 Years After Div], "PL")</f>
        <v>0</v>
      </c>
      <c r="D85" s="3" t="s">
        <v>108</v>
      </c>
      <c r="E85" s="3" t="s">
        <v>56</v>
      </c>
      <c r="F85" s="3" t="s">
        <v>112</v>
      </c>
      <c r="G85" s="10">
        <v>19896</v>
      </c>
      <c r="H85" s="10">
        <v>24371</v>
      </c>
      <c r="I85" s="4" t="s">
        <v>58</v>
      </c>
      <c r="J85" s="4" t="s">
        <v>112</v>
      </c>
      <c r="K85" s="10">
        <v>18204</v>
      </c>
      <c r="L85" s="9">
        <f>Table1[[#This Row],[Attendance year after]]-Table1[[#This Row],[Attendance]]</f>
        <v>-6167</v>
      </c>
      <c r="M85" s="17">
        <f>Table1[[#This Row],[Loss/Gain]]/Table1[[#This Row],[Attendance]]</f>
        <v>-0.25304665380985597</v>
      </c>
      <c r="N85" s="6" t="s">
        <v>59</v>
      </c>
      <c r="O85" s="3" t="s">
        <v>112</v>
      </c>
      <c r="P85" s="10" t="s">
        <v>122</v>
      </c>
      <c r="Q85" s="10" t="s">
        <v>122</v>
      </c>
      <c r="R85" s="10" t="s">
        <v>122</v>
      </c>
    </row>
    <row r="86" spans="1:18" x14ac:dyDescent="0.25">
      <c r="A86" s="2" t="s">
        <v>57</v>
      </c>
      <c r="B86" s="3" t="s">
        <v>103</v>
      </c>
      <c r="C86" s="3">
        <f>COUNTIFS(Table1[Relegated Team], B86, Table1[2 Years After Div], "PL")</f>
        <v>0</v>
      </c>
      <c r="D86" s="3" t="s">
        <v>106</v>
      </c>
      <c r="E86" s="3" t="s">
        <v>56</v>
      </c>
      <c r="F86" s="3" t="s">
        <v>113</v>
      </c>
      <c r="G86" s="10">
        <v>24028</v>
      </c>
      <c r="H86" s="10">
        <v>23203</v>
      </c>
      <c r="I86" s="4" t="s">
        <v>58</v>
      </c>
      <c r="J86" s="4" t="s">
        <v>112</v>
      </c>
      <c r="K86" s="10">
        <v>21748</v>
      </c>
      <c r="L86" s="9">
        <f>Table1[[#This Row],[Attendance year after]]-Table1[[#This Row],[Attendance]]</f>
        <v>-1455</v>
      </c>
      <c r="M86" s="17">
        <f>Table1[[#This Row],[Loss/Gain]]/Table1[[#This Row],[Attendance]]</f>
        <v>-6.2707408524759728E-2</v>
      </c>
      <c r="N86" s="6" t="s">
        <v>59</v>
      </c>
      <c r="O86" s="3" t="s">
        <v>112</v>
      </c>
      <c r="P86" s="10" t="s">
        <v>122</v>
      </c>
      <c r="Q86" s="10" t="s">
        <v>122</v>
      </c>
      <c r="R86" s="10" t="s">
        <v>122</v>
      </c>
    </row>
    <row r="87" spans="1:18" x14ac:dyDescent="0.25">
      <c r="A87" s="2" t="s">
        <v>58</v>
      </c>
      <c r="B87" s="3" t="s">
        <v>139</v>
      </c>
      <c r="C87" s="3">
        <f>COUNTIFS(Table1[Relegated Team], B87, Table1[2 Years After Div], "PL")</f>
        <v>1</v>
      </c>
      <c r="D87" s="3" t="s">
        <v>106</v>
      </c>
      <c r="E87" s="3" t="s">
        <v>57</v>
      </c>
      <c r="F87" s="3" t="s">
        <v>112</v>
      </c>
      <c r="G87" s="10">
        <v>26014</v>
      </c>
      <c r="H87" s="10">
        <v>27025</v>
      </c>
      <c r="I87" s="4" t="s">
        <v>59</v>
      </c>
      <c r="J87" s="4" t="s">
        <v>112</v>
      </c>
      <c r="K87" s="10" t="s">
        <v>122</v>
      </c>
      <c r="L87" s="10" t="s">
        <v>122</v>
      </c>
      <c r="M87" s="10" t="s">
        <v>122</v>
      </c>
      <c r="N87" s="6" t="s">
        <v>60</v>
      </c>
      <c r="O87" s="3" t="s">
        <v>112</v>
      </c>
      <c r="P87" s="10">
        <v>26836</v>
      </c>
      <c r="Q87" s="10">
        <f>Table1[[#This Row],[Attendance 2 years after]]-Table1[[#This Row],[Attendance]]</f>
        <v>-189</v>
      </c>
      <c r="R87" s="11">
        <f>Table1[[#This Row],[Loss/Gain 2yrs.]]/Table1[[#This Row],[Attendance]]</f>
        <v>-6.9935245143385753E-3</v>
      </c>
    </row>
    <row r="88" spans="1:18" x14ac:dyDescent="0.25">
      <c r="A88" s="2" t="s">
        <v>58</v>
      </c>
      <c r="B88" s="3" t="s">
        <v>138</v>
      </c>
      <c r="C88" s="3">
        <f>COUNTIFS(Table1[Relegated Team], B88, Table1[2 Years After Div], "PL")</f>
        <v>1</v>
      </c>
      <c r="D88" s="3" t="s">
        <v>108</v>
      </c>
      <c r="E88" s="3" t="s">
        <v>57</v>
      </c>
      <c r="F88" s="3" t="s">
        <v>113</v>
      </c>
      <c r="G88" s="10">
        <v>20016</v>
      </c>
      <c r="H88" s="10">
        <v>20837</v>
      </c>
      <c r="I88" s="4" t="s">
        <v>59</v>
      </c>
      <c r="J88" s="4" t="s">
        <v>112</v>
      </c>
      <c r="K88" s="10" t="s">
        <v>122</v>
      </c>
      <c r="L88" s="10" t="s">
        <v>122</v>
      </c>
      <c r="M88" s="10" t="s">
        <v>122</v>
      </c>
      <c r="N88" s="6" t="s">
        <v>60</v>
      </c>
      <c r="O88" s="3" t="s">
        <v>113</v>
      </c>
      <c r="P88" s="10">
        <v>20614</v>
      </c>
      <c r="Q88" s="10">
        <f>Table1[[#This Row],[Attendance 2 years after]]-Table1[[#This Row],[Attendance]]</f>
        <v>-223</v>
      </c>
      <c r="R88" s="11">
        <f>Table1[[#This Row],[Loss/Gain 2yrs.]]/Table1[[#This Row],[Attendance]]</f>
        <v>-1.0702116427508759E-2</v>
      </c>
    </row>
    <row r="89" spans="1:18" x14ac:dyDescent="0.25">
      <c r="A89" s="2" t="s">
        <v>58</v>
      </c>
      <c r="B89" s="3" t="s">
        <v>137</v>
      </c>
      <c r="C89" s="3">
        <f>COUNTIFS(Table1[Relegated Team], B89, Table1[2 Years After Div], "PL")</f>
        <v>0</v>
      </c>
      <c r="D89" s="3" t="s">
        <v>107</v>
      </c>
      <c r="E89" s="3" t="s">
        <v>57</v>
      </c>
      <c r="F89" s="3" t="s">
        <v>113</v>
      </c>
      <c r="G89" s="10">
        <v>10532</v>
      </c>
      <c r="H89" s="10">
        <v>10510</v>
      </c>
      <c r="I89" s="4" t="s">
        <v>59</v>
      </c>
      <c r="J89" s="4" t="s">
        <v>112</v>
      </c>
      <c r="K89" s="10" t="s">
        <v>122</v>
      </c>
      <c r="L89" s="10" t="s">
        <v>122</v>
      </c>
      <c r="M89" s="10" t="s">
        <v>122</v>
      </c>
      <c r="N89" s="6" t="s">
        <v>60</v>
      </c>
      <c r="O89" s="3" t="s">
        <v>112</v>
      </c>
      <c r="P89" s="10">
        <v>9588</v>
      </c>
      <c r="Q89" s="10">
        <f>Table1[[#This Row],[Attendance 2 years after]]-Table1[[#This Row],[Attendance]]</f>
        <v>-922</v>
      </c>
      <c r="R89" s="11">
        <f>Table1[[#This Row],[Loss/Gain 2yrs.]]/Table1[[#This Row],[Attendance]]</f>
        <v>-8.772597526165557E-2</v>
      </c>
    </row>
    <row r="90" spans="1:18" x14ac:dyDescent="0.25">
      <c r="A90" s="2" t="s">
        <v>60</v>
      </c>
      <c r="B90" s="3" t="s">
        <v>93</v>
      </c>
      <c r="C90" s="3">
        <f>COUNTIFS(Table1[Relegated Team], B90, Table1[2 Years After Div], "PL")</f>
        <v>3</v>
      </c>
      <c r="D90" s="3" t="s">
        <v>107</v>
      </c>
      <c r="E90" s="3" t="s">
        <v>59</v>
      </c>
      <c r="F90" s="3" t="s">
        <v>113</v>
      </c>
      <c r="G90" s="10" t="s">
        <v>122</v>
      </c>
      <c r="H90" s="10">
        <v>19399</v>
      </c>
      <c r="I90" s="4" t="s">
        <v>61</v>
      </c>
      <c r="J90" s="4" t="s">
        <v>112</v>
      </c>
      <c r="K90" s="10">
        <v>19953</v>
      </c>
      <c r="L90" s="9">
        <f>Table1[[#This Row],[Attendance year after]]-Table1[[#This Row],[Attendance]]</f>
        <v>554</v>
      </c>
      <c r="M90" s="17">
        <f>Table1[[#This Row],[Loss/Gain]]/Table1[[#This Row],[Attendance]]</f>
        <v>2.8558173101706275E-2</v>
      </c>
      <c r="N90" s="6" t="s">
        <v>62</v>
      </c>
      <c r="O90" s="3" t="s">
        <v>113</v>
      </c>
      <c r="P90" s="10">
        <v>21184</v>
      </c>
      <c r="Q90" s="10">
        <f>Table1[[#This Row],[Attendance 2 years after]]-Table1[[#This Row],[Attendance]]</f>
        <v>1785</v>
      </c>
      <c r="R90" s="11">
        <f>Table1[[#This Row],[Loss/Gain 2yrs.]]/Table1[[#This Row],[Attendance]]</f>
        <v>9.2015052322284657E-2</v>
      </c>
    </row>
    <row r="91" spans="1:18" x14ac:dyDescent="0.25">
      <c r="A91" s="2" t="s">
        <v>60</v>
      </c>
      <c r="B91" s="3" t="s">
        <v>88</v>
      </c>
      <c r="C91" s="3">
        <f>COUNTIFS(Table1[Relegated Team], B91, Table1[2 Years After Div], "PL")</f>
        <v>1</v>
      </c>
      <c r="D91" s="3" t="s">
        <v>106</v>
      </c>
      <c r="E91" s="3" t="s">
        <v>59</v>
      </c>
      <c r="F91" s="3" t="s">
        <v>112</v>
      </c>
      <c r="G91" s="10" t="s">
        <v>122</v>
      </c>
      <c r="H91" s="10">
        <v>26836</v>
      </c>
      <c r="I91" s="4" t="s">
        <v>61</v>
      </c>
      <c r="J91" s="4" t="s">
        <v>112</v>
      </c>
      <c r="K91" s="10">
        <v>26069</v>
      </c>
      <c r="L91" s="9">
        <f>Table1[[#This Row],[Attendance year after]]-Table1[[#This Row],[Attendance]]</f>
        <v>-767</v>
      </c>
      <c r="M91" s="17">
        <f>Table1[[#This Row],[Loss/Gain]]/Table1[[#This Row],[Attendance]]</f>
        <v>-2.8581010582799226E-2</v>
      </c>
      <c r="N91" s="6" t="s">
        <v>62</v>
      </c>
      <c r="O91" s="3" t="s">
        <v>112</v>
      </c>
      <c r="P91" s="10">
        <v>26077</v>
      </c>
      <c r="Q91" s="10">
        <f>Table1[[#This Row],[Attendance 2 years after]]-Table1[[#This Row],[Attendance]]</f>
        <v>-759</v>
      </c>
      <c r="R91" s="11">
        <f>Table1[[#This Row],[Loss/Gain 2yrs.]]/Table1[[#This Row],[Attendance]]</f>
        <v>-2.8282903562378895E-2</v>
      </c>
    </row>
    <row r="92" spans="1:18" x14ac:dyDescent="0.25">
      <c r="A92" s="2" t="s">
        <v>60</v>
      </c>
      <c r="B92" s="3" t="s">
        <v>78</v>
      </c>
      <c r="C92" s="3">
        <f>COUNTIFS(Table1[Relegated Team], B92, Table1[2 Years After Div], "PL")</f>
        <v>0</v>
      </c>
      <c r="D92" s="3" t="s">
        <v>108</v>
      </c>
      <c r="E92" s="3" t="s">
        <v>59</v>
      </c>
      <c r="F92" s="3" t="s">
        <v>112</v>
      </c>
      <c r="G92" s="10" t="s">
        <v>122</v>
      </c>
      <c r="H92" s="10">
        <v>20614</v>
      </c>
      <c r="I92" s="4" t="s">
        <v>61</v>
      </c>
      <c r="J92" s="4" t="s">
        <v>112</v>
      </c>
      <c r="K92" s="10">
        <v>19172</v>
      </c>
      <c r="L92" s="9">
        <f>Table1[[#This Row],[Attendance year after]]-Table1[[#This Row],[Attendance]]</f>
        <v>-1442</v>
      </c>
      <c r="M92" s="17">
        <f>Table1[[#This Row],[Loss/Gain]]/Table1[[#This Row],[Attendance]]</f>
        <v>-6.9952459493548072E-2</v>
      </c>
      <c r="N92" s="6" t="s">
        <v>62</v>
      </c>
      <c r="O92" s="3" t="s">
        <v>112</v>
      </c>
      <c r="P92" s="10">
        <v>18876</v>
      </c>
      <c r="Q92" s="10">
        <f>Table1[[#This Row],[Attendance 2 years after]]-Table1[[#This Row],[Attendance]]</f>
        <v>-1738</v>
      </c>
      <c r="R92" s="11">
        <f>Table1[[#This Row],[Loss/Gain 2yrs.]]/Table1[[#This Row],[Attendance]]</f>
        <v>-8.4311632870864461E-2</v>
      </c>
    </row>
    <row r="93" spans="1:18" x14ac:dyDescent="0.25">
      <c r="A93" s="2" t="s">
        <v>61</v>
      </c>
      <c r="B93" s="3" t="s">
        <v>83</v>
      </c>
      <c r="C93" s="3">
        <f>COUNTIFS(Table1[Relegated Team], B93, Table1[2 Years After Div], "PL")</f>
        <v>3</v>
      </c>
      <c r="D93" s="3" t="s">
        <v>107</v>
      </c>
      <c r="E93" s="3" t="s">
        <v>60</v>
      </c>
      <c r="F93" s="3" t="s">
        <v>113</v>
      </c>
      <c r="G93" s="10">
        <v>32061</v>
      </c>
      <c r="H93" s="10">
        <v>31887</v>
      </c>
      <c r="I93" s="4" t="s">
        <v>62</v>
      </c>
      <c r="J93" s="4" t="s">
        <v>112</v>
      </c>
      <c r="K93" s="10">
        <v>31238</v>
      </c>
      <c r="L93" s="9">
        <f>Table1[[#This Row],[Attendance year after]]-Table1[[#This Row],[Attendance]]</f>
        <v>-649</v>
      </c>
      <c r="M93" s="17">
        <f>Table1[[#This Row],[Loss/Gain]]/Table1[[#This Row],[Attendance]]</f>
        <v>-2.035312196192806E-2</v>
      </c>
      <c r="N93" s="6" t="s">
        <v>120</v>
      </c>
      <c r="O93" s="3" t="s">
        <v>113</v>
      </c>
      <c r="P93" s="10">
        <v>31740</v>
      </c>
      <c r="Q93" s="10">
        <f>Table1[[#This Row],[Attendance 2 years after]]-Table1[[#This Row],[Attendance]]</f>
        <v>-147</v>
      </c>
      <c r="R93" s="11">
        <f>Table1[[#This Row],[Loss/Gain 2yrs.]]/Table1[[#This Row],[Attendance]]</f>
        <v>-4.6100291654906384E-3</v>
      </c>
    </row>
    <row r="94" spans="1:18" x14ac:dyDescent="0.25">
      <c r="A94" s="2" t="s">
        <v>61</v>
      </c>
      <c r="B94" s="3" t="s">
        <v>89</v>
      </c>
      <c r="C94" s="3">
        <f>COUNTIFS(Table1[Relegated Team], B94, Table1[2 Years After Div], "PL")</f>
        <v>1</v>
      </c>
      <c r="D94" s="3" t="s">
        <v>106</v>
      </c>
      <c r="E94" s="3" t="s">
        <v>60</v>
      </c>
      <c r="F94" s="3" t="s">
        <v>113</v>
      </c>
      <c r="G94" s="10">
        <v>29889</v>
      </c>
      <c r="H94" s="10">
        <v>30440</v>
      </c>
      <c r="I94" s="4" t="s">
        <v>62</v>
      </c>
      <c r="J94" s="4" t="s">
        <v>112</v>
      </c>
      <c r="K94" s="10">
        <v>29373</v>
      </c>
      <c r="L94" s="9">
        <f>Table1[[#This Row],[Attendance year after]]-Table1[[#This Row],[Attendance]]</f>
        <v>-1067</v>
      </c>
      <c r="M94" s="17">
        <f>Table1[[#This Row],[Loss/Gain]]/Table1[[#This Row],[Attendance]]</f>
        <v>-3.5052562417871219E-2</v>
      </c>
      <c r="N94" s="6" t="s">
        <v>120</v>
      </c>
      <c r="O94" s="3" t="s">
        <v>113</v>
      </c>
      <c r="P94" s="10">
        <v>31147</v>
      </c>
      <c r="Q94" s="10">
        <f>Table1[[#This Row],[Attendance 2 years after]]-Table1[[#This Row],[Attendance]]</f>
        <v>707</v>
      </c>
      <c r="R94" s="11">
        <f>Table1[[#This Row],[Loss/Gain 2yrs.]]/Table1[[#This Row],[Attendance]]</f>
        <v>2.3226018396846255E-2</v>
      </c>
    </row>
    <row r="95" spans="1:18" x14ac:dyDescent="0.25">
      <c r="A95" s="2" t="s">
        <v>61</v>
      </c>
      <c r="B95" s="3" t="s">
        <v>86</v>
      </c>
      <c r="C95" s="3">
        <f>COUNTIFS(Table1[Relegated Team], B95, Table1[2 Years After Div], "PL")</f>
        <v>0</v>
      </c>
      <c r="D95" s="3" t="s">
        <v>108</v>
      </c>
      <c r="E95" s="3" t="s">
        <v>60</v>
      </c>
      <c r="F95" s="3" t="s">
        <v>113</v>
      </c>
      <c r="G95" s="10">
        <v>36308</v>
      </c>
      <c r="H95" s="10">
        <v>36566</v>
      </c>
      <c r="I95" s="4" t="s">
        <v>62</v>
      </c>
      <c r="J95" s="4" t="s">
        <v>112</v>
      </c>
      <c r="K95" s="10">
        <v>35989</v>
      </c>
      <c r="L95" s="9">
        <f>Table1[[#This Row],[Attendance year after]]-Table1[[#This Row],[Attendance]]</f>
        <v>-577</v>
      </c>
      <c r="M95" s="17">
        <f>Table1[[#This Row],[Loss/Gain]]/Table1[[#This Row],[Attendance]]</f>
        <v>-1.5779686047147624E-2</v>
      </c>
      <c r="N95" s="6" t="s">
        <v>120</v>
      </c>
      <c r="O95" s="3" t="s">
        <v>112</v>
      </c>
      <c r="P95" s="10">
        <v>36216</v>
      </c>
      <c r="Q95" s="10">
        <f>Table1[[#This Row],[Attendance 2 years after]]-Table1[[#This Row],[Attendance]]</f>
        <v>-350</v>
      </c>
      <c r="R95" s="11">
        <f>Table1[[#This Row],[Loss/Gain 2yrs.]]/Table1[[#This Row],[Attendance]]</f>
        <v>-9.5717333041623366E-3</v>
      </c>
    </row>
    <row r="96" spans="1:18" x14ac:dyDescent="0.25">
      <c r="A96" s="2" t="s">
        <v>62</v>
      </c>
      <c r="B96" s="3" t="s">
        <v>93</v>
      </c>
      <c r="C96" s="3">
        <f>COUNTIFS(Table1[Relegated Team], B96, Table1[2 Years After Div], "PL")</f>
        <v>3</v>
      </c>
      <c r="D96" s="3" t="s">
        <v>108</v>
      </c>
      <c r="E96" s="3" t="s">
        <v>61</v>
      </c>
      <c r="F96" s="3" t="s">
        <v>112</v>
      </c>
      <c r="G96" s="10">
        <v>19953</v>
      </c>
      <c r="H96" s="10">
        <v>21184</v>
      </c>
      <c r="I96" s="4" t="s">
        <v>120</v>
      </c>
      <c r="J96" s="4" t="s">
        <v>112</v>
      </c>
      <c r="K96" s="10">
        <v>19639</v>
      </c>
      <c r="L96" s="9">
        <f>Table1[[#This Row],[Attendance year after]]-Table1[[#This Row],[Attendance]]</f>
        <v>-1545</v>
      </c>
      <c r="M96" s="17">
        <f>Table1[[#This Row],[Loss/Gain]]/Table1[[#This Row],[Attendance]]</f>
        <v>-7.2932401812688827E-2</v>
      </c>
      <c r="N96" s="6" t="s">
        <v>121</v>
      </c>
      <c r="O96" s="3" t="s">
        <v>113</v>
      </c>
      <c r="P96" s="8"/>
      <c r="Q96" s="10"/>
      <c r="R96" s="11"/>
    </row>
    <row r="97" spans="1:18" x14ac:dyDescent="0.25">
      <c r="A97" s="2" t="s">
        <v>62</v>
      </c>
      <c r="B97" s="3" t="s">
        <v>66</v>
      </c>
      <c r="C97" s="3">
        <f>COUNTIFS(Table1[Relegated Team], B97, Table1[2 Years After Div], "PL")</f>
        <v>1</v>
      </c>
      <c r="D97" s="3" t="s">
        <v>106</v>
      </c>
      <c r="E97" s="3" t="s">
        <v>61</v>
      </c>
      <c r="F97" s="3" t="s">
        <v>112</v>
      </c>
      <c r="G97" s="10">
        <v>28746</v>
      </c>
      <c r="H97" s="10">
        <v>30011</v>
      </c>
      <c r="I97" s="4" t="s">
        <v>120</v>
      </c>
      <c r="J97" s="4" t="s">
        <v>112</v>
      </c>
      <c r="K97" s="10">
        <v>28070</v>
      </c>
      <c r="L97" s="9">
        <f>Table1[[#This Row],[Attendance year after]]-Table1[[#This Row],[Attendance]]</f>
        <v>-1941</v>
      </c>
      <c r="M97" s="17">
        <f>Table1[[#This Row],[Loss/Gain]]/Table1[[#This Row],[Attendance]]</f>
        <v>-6.4676285362033917E-2</v>
      </c>
      <c r="N97" s="6" t="s">
        <v>121</v>
      </c>
      <c r="O97" s="3" t="s">
        <v>113</v>
      </c>
      <c r="P97" s="8"/>
      <c r="Q97" s="10"/>
      <c r="R97" s="11"/>
    </row>
    <row r="98" spans="1:18" x14ac:dyDescent="0.25">
      <c r="A98" s="2" t="s">
        <v>62</v>
      </c>
      <c r="B98" s="3" t="s">
        <v>104</v>
      </c>
      <c r="C98" s="3">
        <f>COUNTIFS(Table1[Relegated Team], B98, Table1[2 Years After Div], "PL")</f>
        <v>0</v>
      </c>
      <c r="D98" s="3" t="s">
        <v>107</v>
      </c>
      <c r="E98" s="3" t="s">
        <v>61</v>
      </c>
      <c r="F98" s="3" t="s">
        <v>112</v>
      </c>
      <c r="G98" s="10">
        <v>9854</v>
      </c>
      <c r="H98" s="10">
        <v>11244</v>
      </c>
      <c r="I98" s="4" t="s">
        <v>120</v>
      </c>
      <c r="J98" s="4" t="s">
        <v>112</v>
      </c>
      <c r="K98" s="10">
        <v>11420</v>
      </c>
      <c r="L98" s="9">
        <f>Table1[[#This Row],[Attendance year after]]-Table1[[#This Row],[Attendance]]</f>
        <v>176</v>
      </c>
      <c r="M98" s="17">
        <f>Table1[[#This Row],[Loss/Gain]]/Table1[[#This Row],[Attendance]]</f>
        <v>1.5652792600498042E-2</v>
      </c>
      <c r="N98" s="6" t="s">
        <v>121</v>
      </c>
      <c r="O98" s="3" t="s">
        <v>124</v>
      </c>
      <c r="P98" s="8"/>
      <c r="Q98" s="10"/>
      <c r="R98" s="11"/>
    </row>
    <row r="99" spans="1:18" x14ac:dyDescent="0.25">
      <c r="A99" s="2"/>
      <c r="B99" s="3"/>
      <c r="C99" s="3"/>
      <c r="D99" s="3"/>
      <c r="E99" s="3"/>
      <c r="F99" s="3"/>
      <c r="G99" s="10"/>
      <c r="H99" s="10">
        <f>SUBTOTAL(109,Table1[Attendance])</f>
        <v>2329319</v>
      </c>
      <c r="I99" s="4"/>
      <c r="J99" s="4"/>
      <c r="K99" s="10">
        <f>SUBTOTAL(109,Table1[Attendance year after])</f>
        <v>1964858</v>
      </c>
      <c r="L99" s="10">
        <f>SUBTOTAL(109,Table1[Loss/Gain])</f>
        <v>-306089</v>
      </c>
      <c r="M99" s="18">
        <f>SUBTOTAL(101,Table1[Loss/Gain %])</f>
        <v>-0.1371742470475697</v>
      </c>
      <c r="N99" s="4"/>
      <c r="O99" s="4"/>
      <c r="P99" s="8"/>
      <c r="Q99" s="13">
        <f>SUBTOTAL(101,Table1[Loss/Gain 2yrs.])</f>
        <v>-2981.056818181818</v>
      </c>
      <c r="R99" s="19">
        <f>SUBTOTAL(101,Table1[Loss/Gain % 2 yrs.])</f>
        <v>-0.12341518276877821</v>
      </c>
    </row>
    <row r="100" spans="1:18" x14ac:dyDescent="0.25">
      <c r="H100" s="13">
        <f>COUNT(Table1[Attendance])</f>
        <v>94</v>
      </c>
      <c r="J100">
        <f>COUNT(Table1[Attendance year after])</f>
        <v>94</v>
      </c>
      <c r="K100">
        <f>COUNT(Table1[Loss/Gain])</f>
        <v>91</v>
      </c>
    </row>
    <row r="101" spans="1:18" ht="17.25" x14ac:dyDescent="0.3">
      <c r="B101" s="20" t="str" cm="1">
        <f t="array" ref="B101:C148">_xlfn.LET(_xlpm.A,_xlfn.DROP(_xlfn.REDUCE("",_xlfn.UNIQUE(B2:B98),_xlfn.LAMBDA(_xlpm.x,_xlpm.y,_xlfn.VSTACK(_xlpm.x,_xlfn.HSTACK(_xlpm.y,COUNTIF(B2:B98,_xlpm.y))))),1),_xlfn.SORTBY(_xlpm.A,_xlfn.TAKE(_xlpm.A,,-1),-1))</f>
        <v xml:space="preserve"> Norwich City*</v>
      </c>
      <c r="C101" s="20">
        <v>6</v>
      </c>
      <c r="H101" t="e">
        <f>_xlfn.XLOOKUP(B101,A1:A98,1)</f>
        <v>#VALUE!</v>
      </c>
    </row>
    <row r="102" spans="1:18" x14ac:dyDescent="0.25">
      <c r="B102" t="str">
        <v xml:space="preserve"> Norwich City</v>
      </c>
      <c r="C102">
        <v>5</v>
      </c>
    </row>
    <row r="103" spans="1:18" x14ac:dyDescent="0.25">
      <c r="B103" t="str">
        <v xml:space="preserve"> West Bromwich Albion*</v>
      </c>
      <c r="C103">
        <v>5</v>
      </c>
    </row>
    <row r="104" spans="1:18" x14ac:dyDescent="0.25">
      <c r="B104" t="str">
        <v xml:space="preserve"> Crystal Palace</v>
      </c>
      <c r="C104">
        <v>4</v>
      </c>
    </row>
    <row r="105" spans="1:18" x14ac:dyDescent="0.25">
      <c r="B105" t="str">
        <v xml:space="preserve"> Middlesbrough</v>
      </c>
      <c r="C105">
        <v>4</v>
      </c>
    </row>
    <row r="106" spans="1:18" x14ac:dyDescent="0.25">
      <c r="B106" t="str">
        <v xml:space="preserve"> Leicester City</v>
      </c>
      <c r="C106">
        <v>4</v>
      </c>
    </row>
    <row r="107" spans="1:18" x14ac:dyDescent="0.25">
      <c r="B107" t="str">
        <v xml:space="preserve"> Sunderland</v>
      </c>
      <c r="C107">
        <v>4</v>
      </c>
    </row>
    <row r="108" spans="1:18" x14ac:dyDescent="0.25">
      <c r="B108" t="str">
        <v xml:space="preserve"> Sheffield United*</v>
      </c>
      <c r="C108">
        <v>4</v>
      </c>
    </row>
    <row r="109" spans="1:18" x14ac:dyDescent="0.25">
      <c r="B109" t="str">
        <v xml:space="preserve"> West Bromwich Albion</v>
      </c>
      <c r="C109">
        <v>4</v>
      </c>
    </row>
    <row r="110" spans="1:18" x14ac:dyDescent="0.25">
      <c r="B110" t="str">
        <v xml:space="preserve"> Burnley</v>
      </c>
      <c r="C110">
        <v>4</v>
      </c>
    </row>
    <row r="111" spans="1:18" x14ac:dyDescent="0.25">
      <c r="B111" t="str">
        <v xml:space="preserve"> Watford*</v>
      </c>
      <c r="C111">
        <v>4</v>
      </c>
    </row>
    <row r="112" spans="1:18" x14ac:dyDescent="0.25">
      <c r="B112" t="str">
        <v xml:space="preserve"> Nottingham Forest</v>
      </c>
      <c r="C112">
        <v>3</v>
      </c>
    </row>
    <row r="113" spans="2:3" x14ac:dyDescent="0.25">
      <c r="B113" t="str">
        <v xml:space="preserve"> Sheffield United</v>
      </c>
      <c r="C113">
        <v>3</v>
      </c>
    </row>
    <row r="114" spans="2:3" x14ac:dyDescent="0.25">
      <c r="B114" t="str">
        <v xml:space="preserve"> Bolton Wanderers</v>
      </c>
      <c r="C114">
        <v>3</v>
      </c>
    </row>
    <row r="115" spans="2:3" x14ac:dyDescent="0.25">
      <c r="B115" t="str">
        <v xml:space="preserve"> Queens Park Rangers</v>
      </c>
      <c r="C115">
        <v>3</v>
      </c>
    </row>
    <row r="116" spans="2:3" x14ac:dyDescent="0.25">
      <c r="B116" t="str">
        <v xml:space="preserve"> Watford</v>
      </c>
      <c r="C116">
        <v>3</v>
      </c>
    </row>
    <row r="117" spans="2:3" x14ac:dyDescent="0.25">
      <c r="B117" t="str">
        <v xml:space="preserve"> Birmingham City</v>
      </c>
      <c r="C117">
        <v>3</v>
      </c>
    </row>
    <row r="118" spans="2:3" x14ac:dyDescent="0.25">
      <c r="B118" t="str">
        <v xml:space="preserve"> Hull City</v>
      </c>
      <c r="C118">
        <v>3</v>
      </c>
    </row>
    <row r="119" spans="2:3" x14ac:dyDescent="0.25">
      <c r="B119" t="str">
        <v xml:space="preserve"> Fulham*</v>
      </c>
      <c r="C119">
        <v>3</v>
      </c>
    </row>
    <row r="120" spans="2:3" x14ac:dyDescent="0.25">
      <c r="B120" t="str">
        <v xml:space="preserve"> Ipswich Town</v>
      </c>
      <c r="C120">
        <v>2</v>
      </c>
    </row>
    <row r="121" spans="2:3" x14ac:dyDescent="0.25">
      <c r="B121" t="str">
        <v xml:space="preserve"> Manchester City</v>
      </c>
      <c r="C121">
        <v>2</v>
      </c>
    </row>
    <row r="122" spans="2:3" x14ac:dyDescent="0.25">
      <c r="B122" t="str">
        <v xml:space="preserve"> Charlton Athletic</v>
      </c>
      <c r="C122">
        <v>2</v>
      </c>
    </row>
    <row r="123" spans="2:3" x14ac:dyDescent="0.25">
      <c r="B123" t="str">
        <v xml:space="preserve"> Blackburn Rovers</v>
      </c>
      <c r="C123">
        <v>2</v>
      </c>
    </row>
    <row r="124" spans="2:3" x14ac:dyDescent="0.25">
      <c r="B124" t="str">
        <v xml:space="preserve"> Derby County</v>
      </c>
      <c r="C124">
        <v>2</v>
      </c>
    </row>
    <row r="125" spans="2:3" x14ac:dyDescent="0.25">
      <c r="B125" t="str">
        <v xml:space="preserve"> West Ham United</v>
      </c>
      <c r="C125">
        <v>2</v>
      </c>
    </row>
    <row r="126" spans="2:3" x14ac:dyDescent="0.25">
      <c r="B126" t="str">
        <v xml:space="preserve"> Leeds United</v>
      </c>
      <c r="C126">
        <v>2</v>
      </c>
    </row>
    <row r="127" spans="2:3" x14ac:dyDescent="0.25">
      <c r="B127" t="str">
        <v xml:space="preserve"> Wolverhampton Wanderers</v>
      </c>
      <c r="C127">
        <v>2</v>
      </c>
    </row>
    <row r="128" spans="2:3" x14ac:dyDescent="0.25">
      <c r="B128" t="str">
        <v xml:space="preserve"> Southampton</v>
      </c>
      <c r="C128">
        <v>2</v>
      </c>
    </row>
    <row r="129" spans="2:3" x14ac:dyDescent="0.25">
      <c r="B129" t="str">
        <v xml:space="preserve"> Reading</v>
      </c>
      <c r="C129">
        <v>2</v>
      </c>
    </row>
    <row r="130" spans="2:3" x14ac:dyDescent="0.25">
      <c r="B130" t="str">
        <v xml:space="preserve"> Newcastle United</v>
      </c>
      <c r="C130">
        <v>2</v>
      </c>
    </row>
    <row r="131" spans="2:3" x14ac:dyDescent="0.25">
      <c r="B131" t="str">
        <v xml:space="preserve"> Cardiff City</v>
      </c>
      <c r="C131">
        <v>2</v>
      </c>
    </row>
    <row r="132" spans="2:3" x14ac:dyDescent="0.25">
      <c r="B132" t="str">
        <v xml:space="preserve"> Fulham</v>
      </c>
      <c r="C132">
        <v>2</v>
      </c>
    </row>
    <row r="133" spans="2:3" x14ac:dyDescent="0.25">
      <c r="B133" t="str">
        <v xml:space="preserve"> Oldham Athletic</v>
      </c>
      <c r="C133">
        <v>1</v>
      </c>
    </row>
    <row r="134" spans="2:3" x14ac:dyDescent="0.25">
      <c r="B134" t="str">
        <v xml:space="preserve"> Swindon Town</v>
      </c>
      <c r="C134">
        <v>1</v>
      </c>
    </row>
    <row r="135" spans="2:3" x14ac:dyDescent="0.25">
      <c r="B135" t="str">
        <v xml:space="preserve"> Barnsley</v>
      </c>
      <c r="C135">
        <v>1</v>
      </c>
    </row>
    <row r="136" spans="2:3" x14ac:dyDescent="0.25">
      <c r="B136" t="str">
        <v xml:space="preserve"> Sheffield Wednesday</v>
      </c>
      <c r="C136">
        <v>1</v>
      </c>
    </row>
    <row r="137" spans="2:3" x14ac:dyDescent="0.25">
      <c r="B137" t="str">
        <v xml:space="preserve"> Wimbledon</v>
      </c>
      <c r="C137">
        <v>1</v>
      </c>
    </row>
    <row r="138" spans="2:3" x14ac:dyDescent="0.25">
      <c r="B138" t="str">
        <v xml:space="preserve"> Bradford City</v>
      </c>
      <c r="C138">
        <v>1</v>
      </c>
    </row>
    <row r="139" spans="2:3" x14ac:dyDescent="0.25">
      <c r="B139" t="str">
        <v xml:space="preserve"> Coventry City</v>
      </c>
      <c r="C139">
        <v>1</v>
      </c>
    </row>
    <row r="140" spans="2:3" x14ac:dyDescent="0.25">
      <c r="B140" t="str">
        <v xml:space="preserve"> Portsmouth</v>
      </c>
      <c r="C140">
        <v>1</v>
      </c>
    </row>
    <row r="141" spans="2:3" x14ac:dyDescent="0.25">
      <c r="B141" t="str">
        <v xml:space="preserve"> Blackpool</v>
      </c>
      <c r="C141">
        <v>1</v>
      </c>
    </row>
    <row r="142" spans="2:3" x14ac:dyDescent="0.25">
      <c r="B142" t="str">
        <v xml:space="preserve"> Wigan Athletic</v>
      </c>
      <c r="C142">
        <v>1</v>
      </c>
    </row>
    <row r="143" spans="2:3" x14ac:dyDescent="0.25">
      <c r="B143" t="str">
        <v xml:space="preserve"> Aston Villa</v>
      </c>
      <c r="C143">
        <v>1</v>
      </c>
    </row>
    <row r="144" spans="2:3" x14ac:dyDescent="0.25">
      <c r="B144" t="str">
        <v xml:space="preserve"> Stoke City</v>
      </c>
      <c r="C144">
        <v>1</v>
      </c>
    </row>
    <row r="145" spans="2:3" x14ac:dyDescent="0.25">
      <c r="B145" t="str">
        <v xml:space="preserve"> Swansea City</v>
      </c>
      <c r="C145">
        <v>1</v>
      </c>
    </row>
    <row r="146" spans="2:3" x14ac:dyDescent="0.25">
      <c r="B146" t="str">
        <v xml:space="preserve"> Huddersfield Town</v>
      </c>
      <c r="C146">
        <v>1</v>
      </c>
    </row>
    <row r="147" spans="2:3" x14ac:dyDescent="0.25">
      <c r="B147" t="str">
        <v xml:space="preserve"> Bournemouth*</v>
      </c>
      <c r="C147">
        <v>1</v>
      </c>
    </row>
    <row r="148" spans="2:3" x14ac:dyDescent="0.25">
      <c r="B148" t="str">
        <v xml:space="preserve"> Luton Town</v>
      </c>
      <c r="C148">
        <v>1</v>
      </c>
    </row>
  </sheetData>
  <phoneticPr fontId="3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4BD46-58EE-4DB0-B10C-8B1CAD287A8A}">
  <dimension ref="A3:E52"/>
  <sheetViews>
    <sheetView workbookViewId="0">
      <selection activeCell="A4" sqref="A4"/>
    </sheetView>
  </sheetViews>
  <sheetFormatPr defaultRowHeight="15" x14ac:dyDescent="0.25"/>
  <cols>
    <col min="1" max="1" width="26" bestFit="1" customWidth="1"/>
    <col min="2" max="2" width="16.85546875" bestFit="1" customWidth="1"/>
    <col min="3" max="3" width="18.7109375" bestFit="1" customWidth="1"/>
    <col min="4" max="4" width="21.85546875" bestFit="1" customWidth="1"/>
    <col min="5" max="5" width="27.5703125" bestFit="1" customWidth="1"/>
  </cols>
  <sheetData>
    <row r="3" spans="1:5" x14ac:dyDescent="0.25">
      <c r="A3" s="14" t="s">
        <v>132</v>
      </c>
      <c r="B3" t="s">
        <v>135</v>
      </c>
      <c r="C3" t="s">
        <v>143</v>
      </c>
      <c r="D3" t="s">
        <v>136</v>
      </c>
      <c r="E3" t="s">
        <v>134</v>
      </c>
    </row>
    <row r="4" spans="1:5" x14ac:dyDescent="0.25">
      <c r="A4" s="15" t="s">
        <v>83</v>
      </c>
      <c r="B4">
        <v>-1101</v>
      </c>
      <c r="C4" s="12">
        <v>1.96746476288511E-2</v>
      </c>
      <c r="D4">
        <v>2904</v>
      </c>
      <c r="E4" s="12">
        <v>7.7106808066846194E-2</v>
      </c>
    </row>
    <row r="5" spans="1:5" x14ac:dyDescent="0.25">
      <c r="A5" s="15" t="s">
        <v>104</v>
      </c>
      <c r="B5">
        <v>176</v>
      </c>
      <c r="C5" s="12">
        <v>1.5652792600498042E-2</v>
      </c>
      <c r="E5" s="12"/>
    </row>
    <row r="6" spans="1:5" x14ac:dyDescent="0.25">
      <c r="A6" s="15" t="s">
        <v>72</v>
      </c>
      <c r="B6">
        <v>-15621</v>
      </c>
      <c r="C6" s="12">
        <v>-2.5460926126287461E-2</v>
      </c>
      <c r="D6">
        <v>7313</v>
      </c>
      <c r="E6" s="12">
        <v>0.16006051106451602</v>
      </c>
    </row>
    <row r="7" spans="1:5" x14ac:dyDescent="0.25">
      <c r="A7" s="15" t="s">
        <v>69</v>
      </c>
      <c r="B7">
        <v>-2115</v>
      </c>
      <c r="C7" s="12">
        <v>-3.4688404671975197E-2</v>
      </c>
      <c r="D7">
        <v>834</v>
      </c>
      <c r="E7" s="12">
        <v>1.3309918801440262E-2</v>
      </c>
    </row>
    <row r="8" spans="1:5" x14ac:dyDescent="0.25">
      <c r="A8" s="15" t="s">
        <v>92</v>
      </c>
      <c r="B8">
        <v>-4010</v>
      </c>
      <c r="C8" s="12">
        <v>-4.1408024506211588E-2</v>
      </c>
      <c r="D8">
        <v>1206</v>
      </c>
      <c r="E8" s="12">
        <v>1.190603863315203E-2</v>
      </c>
    </row>
    <row r="9" spans="1:5" x14ac:dyDescent="0.25">
      <c r="A9" s="15" t="s">
        <v>100</v>
      </c>
      <c r="B9">
        <v>-1583</v>
      </c>
      <c r="C9" s="12">
        <v>-4.6987236568714751E-2</v>
      </c>
      <c r="D9">
        <v>-1593</v>
      </c>
      <c r="E9" s="12">
        <v>-4.728406055209261E-2</v>
      </c>
    </row>
    <row r="10" spans="1:5" x14ac:dyDescent="0.25">
      <c r="A10" s="15" t="s">
        <v>88</v>
      </c>
      <c r="B10">
        <v>-5289</v>
      </c>
      <c r="C10" s="12">
        <v>-5.2226795056833385E-2</v>
      </c>
      <c r="D10">
        <v>-5316</v>
      </c>
      <c r="E10" s="12">
        <v>-5.2264019376362381E-2</v>
      </c>
    </row>
    <row r="11" spans="1:5" x14ac:dyDescent="0.25">
      <c r="A11" s="15" t="s">
        <v>103</v>
      </c>
      <c r="B11">
        <v>-1455</v>
      </c>
      <c r="C11" s="12">
        <v>-6.2707408524759728E-2</v>
      </c>
      <c r="D11">
        <v>0</v>
      </c>
      <c r="E11" s="12" t="e">
        <v>#DIV/0!</v>
      </c>
    </row>
    <row r="12" spans="1:5" x14ac:dyDescent="0.25">
      <c r="A12" s="15" t="s">
        <v>74</v>
      </c>
      <c r="B12">
        <v>-3294</v>
      </c>
      <c r="C12" s="12">
        <v>-6.4459881453367923E-2</v>
      </c>
      <c r="D12">
        <v>-5094</v>
      </c>
      <c r="E12" s="12">
        <v>-9.5960379873534743E-2</v>
      </c>
    </row>
    <row r="13" spans="1:5" x14ac:dyDescent="0.25">
      <c r="A13" s="15" t="s">
        <v>84</v>
      </c>
      <c r="B13">
        <v>-5834</v>
      </c>
      <c r="C13" s="12">
        <v>-8.5764733266491644E-2</v>
      </c>
      <c r="D13">
        <v>-5801</v>
      </c>
      <c r="E13" s="12">
        <v>-8.3738011965460754E-2</v>
      </c>
    </row>
    <row r="14" spans="1:5" x14ac:dyDescent="0.25">
      <c r="A14" s="15" t="s">
        <v>101</v>
      </c>
      <c r="B14">
        <v>-1886</v>
      </c>
      <c r="C14" s="12">
        <v>-9.1451292246520877E-2</v>
      </c>
      <c r="D14">
        <v>-4472</v>
      </c>
      <c r="E14" s="12">
        <v>-0.21684526984434854</v>
      </c>
    </row>
    <row r="15" spans="1:5" x14ac:dyDescent="0.25">
      <c r="A15" s="15" t="s">
        <v>81</v>
      </c>
      <c r="B15">
        <v>-3185</v>
      </c>
      <c r="C15" s="12">
        <v>-0.10421881475378217</v>
      </c>
      <c r="D15">
        <v>-4771</v>
      </c>
      <c r="E15" s="12">
        <v>-0.14271251962176071</v>
      </c>
    </row>
    <row r="16" spans="1:5" x14ac:dyDescent="0.25">
      <c r="A16" s="15" t="s">
        <v>63</v>
      </c>
      <c r="B16">
        <v>-9638</v>
      </c>
      <c r="C16" s="12">
        <v>-0.10531205278993969</v>
      </c>
      <c r="D16">
        <v>-12551</v>
      </c>
      <c r="E16" s="12">
        <v>-0.13376003051882879</v>
      </c>
    </row>
    <row r="17" spans="1:5" x14ac:dyDescent="0.25">
      <c r="A17" s="15" t="s">
        <v>85</v>
      </c>
      <c r="B17">
        <v>-10899</v>
      </c>
      <c r="C17" s="12">
        <v>-0.10584198426827557</v>
      </c>
      <c r="D17">
        <v>-5449</v>
      </c>
      <c r="E17" s="12">
        <v>-5.3240685791821826E-2</v>
      </c>
    </row>
    <row r="18" spans="1:5" x14ac:dyDescent="0.25">
      <c r="A18" s="15" t="s">
        <v>86</v>
      </c>
      <c r="B18">
        <v>-8036</v>
      </c>
      <c r="C18" s="12">
        <v>-0.10960532875967811</v>
      </c>
      <c r="D18">
        <v>-14661</v>
      </c>
      <c r="E18" s="12">
        <v>-0.19993941489841291</v>
      </c>
    </row>
    <row r="19" spans="1:5" x14ac:dyDescent="0.25">
      <c r="A19" s="15" t="s">
        <v>93</v>
      </c>
      <c r="B19">
        <v>-9022</v>
      </c>
      <c r="C19" s="12">
        <v>-0.11052632563254686</v>
      </c>
      <c r="D19">
        <v>-3394</v>
      </c>
      <c r="E19" s="12">
        <v>-5.1078387557711602E-2</v>
      </c>
    </row>
    <row r="20" spans="1:5" x14ac:dyDescent="0.25">
      <c r="A20" s="15" t="s">
        <v>87</v>
      </c>
      <c r="B20">
        <v>-6163</v>
      </c>
      <c r="C20" s="12">
        <v>-0.11513554076611066</v>
      </c>
      <c r="D20">
        <v>-10053</v>
      </c>
      <c r="E20" s="12">
        <v>-0.18442131188705535</v>
      </c>
    </row>
    <row r="21" spans="1:5" x14ac:dyDescent="0.25">
      <c r="A21" s="15" t="s">
        <v>73</v>
      </c>
      <c r="B21">
        <v>-2180</v>
      </c>
      <c r="C21" s="12">
        <v>-0.11816358610222777</v>
      </c>
      <c r="D21">
        <v>-3037</v>
      </c>
      <c r="E21" s="12">
        <v>-0.16461596834516776</v>
      </c>
    </row>
    <row r="22" spans="1:5" x14ac:dyDescent="0.25">
      <c r="A22" s="15" t="s">
        <v>82</v>
      </c>
      <c r="B22">
        <v>-7338</v>
      </c>
      <c r="C22" s="12">
        <v>-0.11900761440436056</v>
      </c>
      <c r="D22">
        <v>-10818</v>
      </c>
      <c r="E22" s="12">
        <v>-0.17708148705912627</v>
      </c>
    </row>
    <row r="23" spans="1:5" x14ac:dyDescent="0.25">
      <c r="A23" s="15" t="s">
        <v>70</v>
      </c>
      <c r="B23">
        <v>-6067</v>
      </c>
      <c r="C23" s="12">
        <v>-0.12153152282846132</v>
      </c>
      <c r="D23">
        <v>-5763</v>
      </c>
      <c r="E23" s="12">
        <v>-0.11446286435891058</v>
      </c>
    </row>
    <row r="24" spans="1:5" x14ac:dyDescent="0.25">
      <c r="A24" s="15" t="s">
        <v>89</v>
      </c>
      <c r="B24">
        <v>-8063</v>
      </c>
      <c r="C24" s="12">
        <v>-0.1318026614768219</v>
      </c>
      <c r="D24">
        <v>-6347</v>
      </c>
      <c r="E24" s="12">
        <v>-0.10361077387900254</v>
      </c>
    </row>
    <row r="25" spans="1:5" x14ac:dyDescent="0.25">
      <c r="A25" s="15" t="s">
        <v>65</v>
      </c>
      <c r="B25">
        <v>-10081</v>
      </c>
      <c r="C25" s="12">
        <v>-0.13547060781719844</v>
      </c>
      <c r="D25">
        <v>-2249</v>
      </c>
      <c r="E25" s="12">
        <v>-2.7999233216083427E-2</v>
      </c>
    </row>
    <row r="26" spans="1:5" x14ac:dyDescent="0.25">
      <c r="A26" s="15" t="s">
        <v>95</v>
      </c>
      <c r="B26">
        <v>-2542</v>
      </c>
      <c r="C26" s="12">
        <v>-0.13929530385226588</v>
      </c>
      <c r="D26">
        <v>-3233</v>
      </c>
      <c r="E26" s="12">
        <v>-0.17716039235026576</v>
      </c>
    </row>
    <row r="27" spans="1:5" x14ac:dyDescent="0.25">
      <c r="A27" s="15" t="s">
        <v>102</v>
      </c>
      <c r="B27">
        <v>-4080</v>
      </c>
      <c r="C27" s="12">
        <v>-0.13934426229508196</v>
      </c>
      <c r="D27">
        <v>-6452</v>
      </c>
      <c r="E27" s="12">
        <v>-0.22035519125683059</v>
      </c>
    </row>
    <row r="28" spans="1:5" x14ac:dyDescent="0.25">
      <c r="A28" s="15" t="s">
        <v>78</v>
      </c>
      <c r="B28">
        <v>-7920</v>
      </c>
      <c r="C28" s="12">
        <v>-0.13938919170242806</v>
      </c>
      <c r="D28">
        <v>-9307</v>
      </c>
      <c r="E28" s="12">
        <v>-0.16338615350937349</v>
      </c>
    </row>
    <row r="29" spans="1:5" x14ac:dyDescent="0.25">
      <c r="A29" s="15" t="s">
        <v>66</v>
      </c>
      <c r="B29">
        <v>-11922</v>
      </c>
      <c r="C29" s="12">
        <v>-0.16178522406422349</v>
      </c>
      <c r="D29">
        <v>-11150</v>
      </c>
      <c r="E29" s="12">
        <v>-0.24381477462082962</v>
      </c>
    </row>
    <row r="30" spans="1:5" x14ac:dyDescent="0.25">
      <c r="A30" s="15" t="s">
        <v>80</v>
      </c>
      <c r="B30">
        <v>-3022</v>
      </c>
      <c r="C30" s="12">
        <v>-0.1632542812381827</v>
      </c>
      <c r="D30">
        <v>-6010</v>
      </c>
      <c r="E30" s="12">
        <v>-0.32467181675760359</v>
      </c>
    </row>
    <row r="31" spans="1:5" x14ac:dyDescent="0.25">
      <c r="A31" s="15" t="s">
        <v>91</v>
      </c>
      <c r="B31">
        <v>-8340</v>
      </c>
      <c r="C31" s="12">
        <v>-0.17565284979828985</v>
      </c>
      <c r="D31">
        <v>-13017</v>
      </c>
      <c r="E31" s="12">
        <v>-0.27427598984600288</v>
      </c>
    </row>
    <row r="32" spans="1:5" x14ac:dyDescent="0.25">
      <c r="A32" s="15" t="s">
        <v>96</v>
      </c>
      <c r="B32">
        <v>-3016</v>
      </c>
      <c r="C32" s="12">
        <v>-0.19112801013941699</v>
      </c>
      <c r="D32">
        <v>-1863</v>
      </c>
      <c r="E32" s="12">
        <v>-0.11806083650190113</v>
      </c>
    </row>
    <row r="33" spans="1:5" x14ac:dyDescent="0.25">
      <c r="A33" s="15" t="s">
        <v>64</v>
      </c>
      <c r="B33">
        <v>-19564</v>
      </c>
      <c r="C33" s="12">
        <v>-0.20816473027611976</v>
      </c>
      <c r="D33">
        <v>-12876</v>
      </c>
      <c r="E33" s="12">
        <v>-9.8733505648884362E-2</v>
      </c>
    </row>
    <row r="34" spans="1:5" x14ac:dyDescent="0.25">
      <c r="A34" s="15" t="s">
        <v>79</v>
      </c>
      <c r="B34">
        <v>-4432</v>
      </c>
      <c r="C34" s="12">
        <v>-0.2153337868040035</v>
      </c>
      <c r="D34">
        <v>-5769</v>
      </c>
      <c r="E34" s="12">
        <v>-0.28029346030512098</v>
      </c>
    </row>
    <row r="35" spans="1:5" x14ac:dyDescent="0.25">
      <c r="A35" s="15" t="s">
        <v>97</v>
      </c>
      <c r="B35">
        <v>-4182</v>
      </c>
      <c r="C35" s="12">
        <v>-0.21602355493568884</v>
      </c>
      <c r="D35">
        <v>-6477</v>
      </c>
      <c r="E35" s="12">
        <v>-0.33457306679064003</v>
      </c>
    </row>
    <row r="36" spans="1:5" x14ac:dyDescent="0.25">
      <c r="A36" s="15" t="s">
        <v>94</v>
      </c>
      <c r="B36">
        <v>-14718</v>
      </c>
      <c r="C36" s="12">
        <v>-0.21649743123410925</v>
      </c>
      <c r="D36">
        <v>-16992</v>
      </c>
      <c r="E36" s="12">
        <v>-0.2541128990749314</v>
      </c>
    </row>
    <row r="37" spans="1:5" x14ac:dyDescent="0.25">
      <c r="A37" s="15" t="s">
        <v>71</v>
      </c>
      <c r="B37">
        <v>-14788</v>
      </c>
      <c r="C37" s="12">
        <v>-0.21669170676102753</v>
      </c>
      <c r="D37">
        <v>-12054</v>
      </c>
      <c r="E37" s="12">
        <v>-0.14572642321099155</v>
      </c>
    </row>
    <row r="38" spans="1:5" x14ac:dyDescent="0.25">
      <c r="A38" s="15" t="s">
        <v>77</v>
      </c>
      <c r="B38">
        <v>-5587</v>
      </c>
      <c r="C38" s="12">
        <v>-0.22478374572520621</v>
      </c>
      <c r="D38">
        <v>-3985</v>
      </c>
      <c r="E38" s="12">
        <v>-0.16032991349829009</v>
      </c>
    </row>
    <row r="39" spans="1:5" x14ac:dyDescent="0.25">
      <c r="A39" s="15" t="s">
        <v>90</v>
      </c>
      <c r="B39">
        <v>-18553</v>
      </c>
      <c r="C39" s="12">
        <v>-0.23561134685389606</v>
      </c>
      <c r="D39">
        <v>-10905</v>
      </c>
      <c r="E39" s="12">
        <v>-0.14130857921513862</v>
      </c>
    </row>
    <row r="40" spans="1:5" x14ac:dyDescent="0.25">
      <c r="A40" s="15" t="s">
        <v>99</v>
      </c>
      <c r="B40">
        <v>-14892</v>
      </c>
      <c r="C40" s="12">
        <v>-0.25163205920911264</v>
      </c>
      <c r="D40">
        <v>-10967</v>
      </c>
      <c r="E40" s="12">
        <v>-0.39981771782719649</v>
      </c>
    </row>
    <row r="41" spans="1:5" x14ac:dyDescent="0.25">
      <c r="A41" s="15" t="s">
        <v>98</v>
      </c>
      <c r="B41">
        <v>-12868</v>
      </c>
      <c r="C41" s="12">
        <v>-0.26066673884391184</v>
      </c>
      <c r="D41">
        <v>-7411</v>
      </c>
      <c r="E41" s="12">
        <v>-0.29671297593786283</v>
      </c>
    </row>
    <row r="42" spans="1:5" x14ac:dyDescent="0.25">
      <c r="A42" s="15" t="s">
        <v>75</v>
      </c>
      <c r="B42">
        <v>-14074</v>
      </c>
      <c r="C42" s="12">
        <v>-0.29397599071613262</v>
      </c>
      <c r="D42">
        <v>-12622</v>
      </c>
      <c r="E42" s="12">
        <v>-0.26590399027301331</v>
      </c>
    </row>
    <row r="43" spans="1:5" x14ac:dyDescent="0.25">
      <c r="A43" s="15" t="s">
        <v>67</v>
      </c>
      <c r="B43">
        <v>-4119</v>
      </c>
      <c r="C43" s="12">
        <v>-0.32786754756029612</v>
      </c>
      <c r="D43">
        <v>-5929</v>
      </c>
      <c r="E43" s="12">
        <v>-0.47194141526705402</v>
      </c>
    </row>
    <row r="44" spans="1:5" x14ac:dyDescent="0.25">
      <c r="A44" s="15" t="s">
        <v>68</v>
      </c>
      <c r="B44">
        <v>-5530</v>
      </c>
      <c r="C44" s="12">
        <v>-0.36205316223648032</v>
      </c>
      <c r="D44">
        <v>-4672</v>
      </c>
      <c r="E44" s="12">
        <v>-0.30587927196543147</v>
      </c>
    </row>
    <row r="45" spans="1:5" x14ac:dyDescent="0.25">
      <c r="A45" s="15" t="s">
        <v>76</v>
      </c>
      <c r="B45">
        <v>-9256</v>
      </c>
      <c r="C45" s="12">
        <v>-0.53948825552252722</v>
      </c>
      <c r="D45">
        <v>-10196</v>
      </c>
      <c r="E45" s="12">
        <v>-0.59427638864603372</v>
      </c>
    </row>
    <row r="46" spans="1:5" x14ac:dyDescent="0.25">
      <c r="A46" s="15" t="s">
        <v>142</v>
      </c>
      <c r="B46">
        <v>0</v>
      </c>
      <c r="C46" s="12" t="e">
        <v>#DIV/0!</v>
      </c>
      <c r="D46">
        <v>0</v>
      </c>
      <c r="E46" s="12" t="e">
        <v>#DIV/0!</v>
      </c>
    </row>
    <row r="47" spans="1:5" x14ac:dyDescent="0.25">
      <c r="A47" s="15" t="s">
        <v>139</v>
      </c>
      <c r="B47">
        <v>0</v>
      </c>
      <c r="C47" s="12" t="e">
        <v>#DIV/0!</v>
      </c>
      <c r="D47">
        <v>-189</v>
      </c>
      <c r="E47" s="12">
        <v>-6.9935245143385753E-3</v>
      </c>
    </row>
    <row r="48" spans="1:5" x14ac:dyDescent="0.25">
      <c r="A48" s="15" t="s">
        <v>140</v>
      </c>
      <c r="B48">
        <v>0</v>
      </c>
      <c r="C48" s="12" t="e">
        <v>#DIV/0!</v>
      </c>
      <c r="D48">
        <v>0</v>
      </c>
      <c r="E48" s="12" t="e">
        <v>#DIV/0!</v>
      </c>
    </row>
    <row r="49" spans="1:5" x14ac:dyDescent="0.25">
      <c r="A49" s="15" t="s">
        <v>141</v>
      </c>
      <c r="B49">
        <v>0</v>
      </c>
      <c r="C49" s="12" t="e">
        <v>#DIV/0!</v>
      </c>
      <c r="D49">
        <v>0</v>
      </c>
      <c r="E49" s="12" t="e">
        <v>#DIV/0!</v>
      </c>
    </row>
    <row r="50" spans="1:5" x14ac:dyDescent="0.25">
      <c r="A50" s="15" t="s">
        <v>138</v>
      </c>
      <c r="B50">
        <v>0</v>
      </c>
      <c r="C50" s="12" t="e">
        <v>#DIV/0!</v>
      </c>
      <c r="D50">
        <v>-223</v>
      </c>
      <c r="E50" s="12">
        <v>-1.0702116427508759E-2</v>
      </c>
    </row>
    <row r="51" spans="1:5" x14ac:dyDescent="0.25">
      <c r="A51" s="15" t="s">
        <v>137</v>
      </c>
      <c r="B51">
        <v>0</v>
      </c>
      <c r="C51" s="12" t="e">
        <v>#DIV/0!</v>
      </c>
      <c r="D51">
        <v>-922</v>
      </c>
      <c r="E51" s="12">
        <v>-8.772597526165557E-2</v>
      </c>
    </row>
    <row r="52" spans="1:5" x14ac:dyDescent="0.25">
      <c r="A52" s="15" t="s">
        <v>133</v>
      </c>
      <c r="B52">
        <v>-306089</v>
      </c>
      <c r="C52" s="16">
        <v>-0.13717424704756964</v>
      </c>
      <c r="D52">
        <v>-262333</v>
      </c>
      <c r="E52" s="16">
        <v>-0.12341518276877815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673BC-0223-4A2E-A86A-05CD5D4FF58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for_pandas</vt:lpstr>
      <vt:lpstr>Sheet2</vt:lpstr>
      <vt:lpstr>Detail1</vt:lpstr>
      <vt:lpstr>Detail12</vt:lpstr>
      <vt:lpstr>Detail123</vt:lpstr>
      <vt:lpstr>Sheet5</vt:lpstr>
      <vt:lpstr>Without formulas</vt:lpstr>
      <vt:lpstr>Sheet4</vt:lpstr>
      <vt:lpstr>Sheet3</vt:lpstr>
      <vt:lpstr>Sheet1</vt:lpstr>
      <vt:lpstr>With 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Eoin Dignan</dc:creator>
  <cp:lastModifiedBy>Eoin Dignan</cp:lastModifiedBy>
  <dcterms:created xsi:type="dcterms:W3CDTF">2025-04-09T19:11:04Z</dcterms:created>
  <dcterms:modified xsi:type="dcterms:W3CDTF">2025-11-10T00:03:42Z</dcterms:modified>
</cp:coreProperties>
</file>